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Korisnik\Documents\FINANCIJSKI PLANOVI I IZVRŠENJA\IZVRŠENJE 2023\"/>
    </mc:Choice>
  </mc:AlternateContent>
  <bookViews>
    <workbookView xWindow="0" yWindow="0" windowWidth="23040" windowHeight="9192"/>
  </bookViews>
  <sheets>
    <sheet name="SAŽETAK" sheetId="1" r:id="rId1"/>
    <sheet name="Račun prihoda i rashoda" sheetId="2" r:id="rId2"/>
    <sheet name="Rashodi prema izvorima finan" sheetId="13" r:id="rId3"/>
    <sheet name="Rashodi prema funkcijskoj kl" sheetId="11" r:id="rId4"/>
    <sheet name="Račun financiranja" sheetId="12" r:id="rId5"/>
    <sheet name="Posebni dio" sheetId="8" r:id="rId6"/>
  </sheets>
  <definedNames>
    <definedName name="_xlnm._FilterDatabase" localSheetId="5" hidden="1">'Posebni dio'!$A$1:$A$280</definedName>
    <definedName name="_xlnm._FilterDatabase" localSheetId="0" hidden="1">SAŽETAK!$A$7:$I$17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3" l="1"/>
  <c r="F37" i="13" l="1"/>
  <c r="E43" i="13"/>
  <c r="G10" i="13"/>
  <c r="G17" i="13"/>
  <c r="G18" i="13"/>
  <c r="G22" i="13"/>
  <c r="G23" i="13"/>
  <c r="G27" i="13"/>
  <c r="G28" i="13"/>
  <c r="G36" i="13"/>
  <c r="G37" i="13"/>
  <c r="G41" i="13"/>
  <c r="G46" i="13"/>
  <c r="G47" i="13"/>
  <c r="G54" i="13"/>
  <c r="G55" i="13"/>
  <c r="G63" i="13"/>
  <c r="G64" i="13"/>
  <c r="G67" i="13"/>
  <c r="G68" i="13"/>
  <c r="G71" i="13"/>
  <c r="F10" i="13"/>
  <c r="F11" i="13"/>
  <c r="F13" i="13"/>
  <c r="F14" i="13"/>
  <c r="F15" i="13"/>
  <c r="F17" i="13"/>
  <c r="F18" i="13"/>
  <c r="F19" i="13"/>
  <c r="F22" i="13"/>
  <c r="F23" i="13"/>
  <c r="F24" i="13"/>
  <c r="F27" i="13"/>
  <c r="F29" i="13"/>
  <c r="F36" i="13"/>
  <c r="F41" i="13"/>
  <c r="F46" i="13"/>
  <c r="F47" i="13"/>
  <c r="F48" i="13"/>
  <c r="F50" i="13"/>
  <c r="F52" i="13"/>
  <c r="F54" i="13"/>
  <c r="F55" i="13"/>
  <c r="F56" i="13"/>
  <c r="F58" i="13"/>
  <c r="F60" i="13"/>
  <c r="F63" i="13"/>
  <c r="F65" i="13"/>
  <c r="F67" i="13"/>
  <c r="F69" i="13"/>
  <c r="F70" i="13"/>
  <c r="F71" i="13"/>
  <c r="G9" i="13"/>
  <c r="F9" i="13"/>
  <c r="F72" i="13"/>
  <c r="E71" i="13"/>
  <c r="E70" i="13"/>
  <c r="C72" i="13" l="1"/>
  <c r="G72" i="13" s="1"/>
  <c r="B72" i="13"/>
  <c r="C71" i="13"/>
  <c r="B71" i="13"/>
  <c r="C70" i="13"/>
  <c r="G70" i="13" s="1"/>
  <c r="B70" i="13" l="1"/>
  <c r="C65" i="13" l="1"/>
  <c r="E65" i="13"/>
  <c r="B65" i="13"/>
  <c r="C48" i="13"/>
  <c r="E48" i="13"/>
  <c r="B48" i="13"/>
  <c r="C38" i="13"/>
  <c r="E38" i="13"/>
  <c r="B38" i="13"/>
  <c r="C56" i="13"/>
  <c r="E56" i="13"/>
  <c r="B56" i="13"/>
  <c r="E69" i="13"/>
  <c r="C69" i="13"/>
  <c r="B69" i="13"/>
  <c r="E60" i="13"/>
  <c r="C60" i="13"/>
  <c r="B60" i="13"/>
  <c r="E52" i="13"/>
  <c r="C52" i="13"/>
  <c r="B52" i="13"/>
  <c r="C43" i="13"/>
  <c r="B43" i="13"/>
  <c r="C29" i="13"/>
  <c r="E29" i="13"/>
  <c r="B29" i="13"/>
  <c r="B33" i="13"/>
  <c r="C33" i="13"/>
  <c r="E33" i="13"/>
  <c r="C24" i="13"/>
  <c r="E24" i="13"/>
  <c r="C15" i="13"/>
  <c r="E15" i="13"/>
  <c r="B24" i="13"/>
  <c r="B19" i="13"/>
  <c r="B15" i="13"/>
  <c r="C11" i="13"/>
  <c r="E11" i="13"/>
  <c r="B11" i="13"/>
  <c r="H71" i="2" l="1"/>
  <c r="I102" i="2"/>
  <c r="F101" i="2"/>
  <c r="G101" i="2"/>
  <c r="H101" i="2"/>
  <c r="E101" i="2"/>
  <c r="H97" i="2"/>
  <c r="G97" i="2"/>
  <c r="G96" i="2" s="1"/>
  <c r="F97" i="2"/>
  <c r="F96" i="2" s="1"/>
  <c r="E97" i="2"/>
  <c r="E96" i="2" s="1"/>
  <c r="I13" i="2"/>
  <c r="J13" i="2"/>
  <c r="I14" i="2"/>
  <c r="J14" i="2"/>
  <c r="I21" i="2"/>
  <c r="J21" i="2"/>
  <c r="I24" i="2"/>
  <c r="J24" i="2"/>
  <c r="I25" i="2"/>
  <c r="J25" i="2"/>
  <c r="I27" i="2"/>
  <c r="J27" i="2"/>
  <c r="I31" i="2"/>
  <c r="J31" i="2"/>
  <c r="I35" i="2"/>
  <c r="J35" i="2"/>
  <c r="I39" i="2"/>
  <c r="J39" i="2"/>
  <c r="F26" i="2"/>
  <c r="G26" i="2"/>
  <c r="H26" i="2"/>
  <c r="E26" i="2"/>
  <c r="E30" i="2"/>
  <c r="E29" i="2" s="1"/>
  <c r="F9" i="11"/>
  <c r="F11" i="11"/>
  <c r="B10" i="11"/>
  <c r="B8" i="11"/>
  <c r="E104" i="2"/>
  <c r="E94" i="2"/>
  <c r="E93" i="2" s="1"/>
  <c r="E90" i="2"/>
  <c r="E89" i="2" s="1"/>
  <c r="E83" i="2"/>
  <c r="E71" i="2"/>
  <c r="E61" i="2"/>
  <c r="E56" i="2"/>
  <c r="J50" i="2"/>
  <c r="J52" i="2"/>
  <c r="J54" i="2"/>
  <c r="J57" i="2"/>
  <c r="J58" i="2"/>
  <c r="J59" i="2"/>
  <c r="J60" i="2"/>
  <c r="J62" i="2"/>
  <c r="J63" i="2"/>
  <c r="J64" i="2"/>
  <c r="J65" i="2"/>
  <c r="J66" i="2"/>
  <c r="J67" i="2"/>
  <c r="J68" i="2"/>
  <c r="J69" i="2"/>
  <c r="J72" i="2"/>
  <c r="J73" i="2"/>
  <c r="J74" i="2"/>
  <c r="J75" i="2"/>
  <c r="J76" i="2"/>
  <c r="J77" i="2"/>
  <c r="J78" i="2"/>
  <c r="J80" i="2"/>
  <c r="J81" i="2"/>
  <c r="J82" i="2"/>
  <c r="J84" i="2"/>
  <c r="J85" i="2"/>
  <c r="J86" i="2"/>
  <c r="J88" i="2"/>
  <c r="J91" i="2"/>
  <c r="J92" i="2"/>
  <c r="I50" i="2"/>
  <c r="I52" i="2"/>
  <c r="I54" i="2"/>
  <c r="I57" i="2"/>
  <c r="I58" i="2"/>
  <c r="I59" i="2"/>
  <c r="I60" i="2"/>
  <c r="I62" i="2"/>
  <c r="I63" i="2"/>
  <c r="I64" i="2"/>
  <c r="I65" i="2"/>
  <c r="I66" i="2"/>
  <c r="I67" i="2"/>
  <c r="I68" i="2"/>
  <c r="I69" i="2"/>
  <c r="I72" i="2"/>
  <c r="I73" i="2"/>
  <c r="I74" i="2"/>
  <c r="I75" i="2"/>
  <c r="I76" i="2"/>
  <c r="I77" i="2"/>
  <c r="I78" i="2"/>
  <c r="I80" i="2"/>
  <c r="I81" i="2"/>
  <c r="I82" i="2"/>
  <c r="I84" i="2"/>
  <c r="I85" i="2"/>
  <c r="I86" i="2"/>
  <c r="I88" i="2"/>
  <c r="I91" i="2"/>
  <c r="I92" i="2"/>
  <c r="E53" i="2"/>
  <c r="E51" i="2"/>
  <c r="E49" i="2"/>
  <c r="E38" i="2"/>
  <c r="E37" i="2" s="1"/>
  <c r="E36" i="2" s="1"/>
  <c r="E34" i="2"/>
  <c r="E33" i="2" s="1"/>
  <c r="E32" i="2" s="1"/>
  <c r="E23" i="2"/>
  <c r="E20" i="2"/>
  <c r="E19" i="2" s="1"/>
  <c r="E17" i="2"/>
  <c r="E16" i="2" s="1"/>
  <c r="E12" i="2"/>
  <c r="E11" i="2" s="1"/>
  <c r="K12" i="1"/>
  <c r="K13" i="1"/>
  <c r="K14" i="1"/>
  <c r="K15" i="1"/>
  <c r="K16" i="1"/>
  <c r="K17" i="1"/>
  <c r="J12" i="1"/>
  <c r="J13" i="1"/>
  <c r="J14" i="1"/>
  <c r="J15" i="1"/>
  <c r="J16" i="1"/>
  <c r="J17" i="1"/>
  <c r="K11" i="1"/>
  <c r="J11" i="1"/>
  <c r="K29" i="1"/>
  <c r="J29" i="1"/>
  <c r="K30" i="1"/>
  <c r="J30" i="1"/>
  <c r="F14" i="1"/>
  <c r="F11" i="1"/>
  <c r="E260" i="8"/>
  <c r="F260" i="8"/>
  <c r="G260" i="8"/>
  <c r="B7" i="11" l="1"/>
  <c r="B6" i="11" s="1"/>
  <c r="I26" i="2"/>
  <c r="J26" i="2"/>
  <c r="H96" i="2"/>
  <c r="E22" i="2"/>
  <c r="E10" i="2" s="1"/>
  <c r="E41" i="2" s="1"/>
  <c r="E100" i="2"/>
  <c r="E99" i="2" s="1"/>
  <c r="E55" i="2"/>
  <c r="E48" i="2"/>
  <c r="F17" i="1"/>
  <c r="G9" i="11"/>
  <c r="G11" i="11"/>
  <c r="G253" i="8"/>
  <c r="F244" i="8"/>
  <c r="F243" i="8" s="1"/>
  <c r="G244" i="8"/>
  <c r="G243" i="8" s="1"/>
  <c r="E244" i="8"/>
  <c r="E243" i="8" s="1"/>
  <c r="E47" i="2" l="1"/>
  <c r="E106" i="2" s="1"/>
  <c r="G236" i="8"/>
  <c r="F238" i="8"/>
  <c r="F237" i="8" s="1"/>
  <c r="F236" i="8" s="1"/>
  <c r="F235" i="8" s="1"/>
  <c r="H35" i="8"/>
  <c r="H37" i="8"/>
  <c r="H39" i="8"/>
  <c r="H42" i="8"/>
  <c r="H87" i="8"/>
  <c r="H111" i="8"/>
  <c r="H136" i="8"/>
  <c r="H137" i="8"/>
  <c r="H138" i="8"/>
  <c r="H140" i="8"/>
  <c r="H141" i="8"/>
  <c r="H142" i="8"/>
  <c r="H143" i="8"/>
  <c r="H144" i="8"/>
  <c r="H145" i="8"/>
  <c r="H149" i="8"/>
  <c r="H150" i="8"/>
  <c r="H151" i="8"/>
  <c r="H152" i="8"/>
  <c r="H153" i="8"/>
  <c r="H156" i="8"/>
  <c r="H157" i="8"/>
  <c r="H159" i="8"/>
  <c r="H160" i="8"/>
  <c r="H161" i="8"/>
  <c r="H164" i="8"/>
  <c r="H165" i="8"/>
  <c r="H180" i="8"/>
  <c r="H195" i="8"/>
  <c r="H201" i="8"/>
  <c r="H208" i="8"/>
  <c r="H210" i="8"/>
  <c r="H213" i="8"/>
  <c r="H216" i="8"/>
  <c r="H217" i="8"/>
  <c r="H219" i="8"/>
  <c r="H220" i="8"/>
  <c r="H228" i="8"/>
  <c r="H230" i="8"/>
  <c r="H232" i="8"/>
  <c r="H239" i="8"/>
  <c r="H15" i="8"/>
  <c r="H19" i="8"/>
  <c r="H21" i="8"/>
  <c r="H235" i="8" l="1"/>
  <c r="H29" i="8" l="1"/>
  <c r="F172" i="8" l="1"/>
  <c r="G172" i="8"/>
  <c r="E172" i="8"/>
  <c r="F170" i="8"/>
  <c r="G170" i="8"/>
  <c r="E170" i="8"/>
  <c r="G169" i="8" l="1"/>
  <c r="E169" i="8"/>
  <c r="F169" i="8"/>
  <c r="G94" i="2"/>
  <c r="G93" i="2" s="1"/>
  <c r="H94" i="2"/>
  <c r="H29" i="1"/>
  <c r="I29" i="1"/>
  <c r="F53" i="2"/>
  <c r="G53" i="2"/>
  <c r="H53" i="2"/>
  <c r="F38" i="2"/>
  <c r="F37" i="2" s="1"/>
  <c r="G38" i="2"/>
  <c r="G37" i="2" s="1"/>
  <c r="H38" i="2"/>
  <c r="F30" i="2"/>
  <c r="G30" i="2"/>
  <c r="H30" i="2"/>
  <c r="F12" i="2"/>
  <c r="F11" i="2" s="1"/>
  <c r="E215" i="8"/>
  <c r="F215" i="8"/>
  <c r="G215" i="8"/>
  <c r="H34" i="2"/>
  <c r="G34" i="2"/>
  <c r="G33" i="2" s="1"/>
  <c r="G32" i="2" s="1"/>
  <c r="F34" i="2"/>
  <c r="F33" i="2" s="1"/>
  <c r="F32" i="2" s="1"/>
  <c r="F23" i="2"/>
  <c r="F253" i="8"/>
  <c r="E253" i="8"/>
  <c r="E187" i="8"/>
  <c r="F187" i="8"/>
  <c r="G187" i="8"/>
  <c r="E41" i="8"/>
  <c r="H37" i="2" l="1"/>
  <c r="J38" i="2"/>
  <c r="I38" i="2"/>
  <c r="H33" i="2"/>
  <c r="I34" i="2"/>
  <c r="J34" i="2"/>
  <c r="J37" i="2"/>
  <c r="I37" i="2"/>
  <c r="I30" i="2"/>
  <c r="J30" i="2"/>
  <c r="H253" i="8"/>
  <c r="J101" i="2"/>
  <c r="I101" i="2"/>
  <c r="I53" i="2"/>
  <c r="J53" i="2"/>
  <c r="H93" i="2"/>
  <c r="H215" i="8"/>
  <c r="H12" i="2"/>
  <c r="G12" i="2"/>
  <c r="G11" i="2" s="1"/>
  <c r="F49" i="8"/>
  <c r="E40" i="8"/>
  <c r="G40" i="8"/>
  <c r="F40" i="8"/>
  <c r="E54" i="8"/>
  <c r="E181" i="8"/>
  <c r="F181" i="8"/>
  <c r="G181" i="8"/>
  <c r="E179" i="8"/>
  <c r="F179" i="8"/>
  <c r="G179" i="8"/>
  <c r="E163" i="8"/>
  <c r="E162" i="8" s="1"/>
  <c r="F163" i="8"/>
  <c r="F162" i="8" s="1"/>
  <c r="G163" i="8"/>
  <c r="E158" i="8"/>
  <c r="F158" i="8"/>
  <c r="G158" i="8"/>
  <c r="E148" i="8"/>
  <c r="F148" i="8"/>
  <c r="G148" i="8"/>
  <c r="E139" i="8"/>
  <c r="F139" i="8"/>
  <c r="G139" i="8"/>
  <c r="E135" i="8"/>
  <c r="F135" i="8"/>
  <c r="G135" i="8"/>
  <c r="G273" i="8"/>
  <c r="G272" i="8" s="1"/>
  <c r="G271" i="8" s="1"/>
  <c r="F273" i="8"/>
  <c r="F272" i="8" s="1"/>
  <c r="F271" i="8" s="1"/>
  <c r="E273" i="8"/>
  <c r="E272" i="8" s="1"/>
  <c r="E271" i="8" s="1"/>
  <c r="E269" i="8"/>
  <c r="E268" i="8" s="1"/>
  <c r="E267" i="8" s="1"/>
  <c r="F269" i="8"/>
  <c r="F268" i="8" s="1"/>
  <c r="F267" i="8" s="1"/>
  <c r="G269" i="8"/>
  <c r="G268" i="8" s="1"/>
  <c r="G267" i="8" s="1"/>
  <c r="E258" i="8"/>
  <c r="F258" i="8"/>
  <c r="G258" i="8"/>
  <c r="G248" i="8"/>
  <c r="F248" i="8"/>
  <c r="F247" i="8" s="1"/>
  <c r="F246" i="8" s="1"/>
  <c r="E248" i="8"/>
  <c r="E247" i="8" s="1"/>
  <c r="E246" i="8" s="1"/>
  <c r="E238" i="8"/>
  <c r="G238" i="8"/>
  <c r="G241" i="8"/>
  <c r="F241" i="8"/>
  <c r="F240" i="8" s="1"/>
  <c r="E241" i="8"/>
  <c r="E240" i="8" s="1"/>
  <c r="E209" i="8"/>
  <c r="F209" i="8"/>
  <c r="G209" i="8"/>
  <c r="E222" i="8"/>
  <c r="F222" i="8"/>
  <c r="G222" i="8"/>
  <c r="H11" i="2" l="1"/>
  <c r="J12" i="2"/>
  <c r="I12" i="2"/>
  <c r="H32" i="2"/>
  <c r="I33" i="2"/>
  <c r="J33" i="2"/>
  <c r="H238" i="8"/>
  <c r="H139" i="8"/>
  <c r="H179" i="8"/>
  <c r="H40" i="8"/>
  <c r="H209" i="8"/>
  <c r="H135" i="8"/>
  <c r="H158" i="8"/>
  <c r="G247" i="8"/>
  <c r="G162" i="8"/>
  <c r="H162" i="8" s="1"/>
  <c r="H163" i="8"/>
  <c r="H148" i="8"/>
  <c r="G240" i="8"/>
  <c r="E266" i="8"/>
  <c r="G266" i="8"/>
  <c r="F178" i="8"/>
  <c r="F177" i="8" s="1"/>
  <c r="F176" i="8" s="1"/>
  <c r="F175" i="8" s="1"/>
  <c r="F266" i="8"/>
  <c r="G178" i="8"/>
  <c r="E178" i="8"/>
  <c r="E177" i="8" s="1"/>
  <c r="E176" i="8" s="1"/>
  <c r="E175" i="8" s="1"/>
  <c r="G134" i="8"/>
  <c r="F134" i="8"/>
  <c r="F133" i="8" s="1"/>
  <c r="E134" i="8"/>
  <c r="E133" i="8" s="1"/>
  <c r="G202" i="8"/>
  <c r="F202" i="8"/>
  <c r="E202" i="8"/>
  <c r="G200" i="8"/>
  <c r="F200" i="8"/>
  <c r="E200" i="8"/>
  <c r="E194" i="8"/>
  <c r="F194" i="8"/>
  <c r="G194" i="8"/>
  <c r="E189" i="8"/>
  <c r="E196" i="8"/>
  <c r="E26" i="8"/>
  <c r="F26" i="8"/>
  <c r="G26" i="8"/>
  <c r="G80" i="8"/>
  <c r="G79" i="8" s="1"/>
  <c r="F80" i="8"/>
  <c r="F79" i="8" s="1"/>
  <c r="E80" i="8"/>
  <c r="E79" i="8" s="1"/>
  <c r="G67" i="8"/>
  <c r="F67" i="8"/>
  <c r="F66" i="8" s="1"/>
  <c r="E67" i="8"/>
  <c r="E66" i="8" s="1"/>
  <c r="F41" i="8"/>
  <c r="G41" i="8"/>
  <c r="H41" i="8" s="1"/>
  <c r="F54" i="8"/>
  <c r="F53" i="8" s="1"/>
  <c r="E34" i="8"/>
  <c r="F34" i="8"/>
  <c r="G34" i="8"/>
  <c r="E36" i="8"/>
  <c r="F36" i="8"/>
  <c r="G36" i="8"/>
  <c r="E38" i="8"/>
  <c r="F38" i="8"/>
  <c r="G38" i="8"/>
  <c r="E47" i="8"/>
  <c r="F47" i="8"/>
  <c r="G47" i="8"/>
  <c r="E49" i="8"/>
  <c r="G49" i="8"/>
  <c r="E51" i="8"/>
  <c r="F51" i="8"/>
  <c r="G51" i="8"/>
  <c r="E60" i="8"/>
  <c r="F60" i="8"/>
  <c r="G60" i="8"/>
  <c r="E62" i="8"/>
  <c r="F62" i="8"/>
  <c r="G62" i="8"/>
  <c r="E64" i="8"/>
  <c r="F64" i="8"/>
  <c r="G64" i="8"/>
  <c r="E73" i="8"/>
  <c r="F73" i="8"/>
  <c r="G73" i="8"/>
  <c r="E75" i="8"/>
  <c r="F75" i="8"/>
  <c r="G75" i="8"/>
  <c r="E77" i="8"/>
  <c r="F77" i="8"/>
  <c r="G77" i="8"/>
  <c r="E86" i="8"/>
  <c r="E85" i="8" s="1"/>
  <c r="E84" i="8" s="1"/>
  <c r="E83" i="8" s="1"/>
  <c r="E82" i="8" s="1"/>
  <c r="F86" i="8"/>
  <c r="F85" i="8" s="1"/>
  <c r="F84" i="8" s="1"/>
  <c r="F83" i="8" s="1"/>
  <c r="F82" i="8" s="1"/>
  <c r="G86" i="8"/>
  <c r="E92" i="8"/>
  <c r="E91" i="8" s="1"/>
  <c r="E90" i="8" s="1"/>
  <c r="E89" i="8" s="1"/>
  <c r="E88" i="8" s="1"/>
  <c r="F92" i="8"/>
  <c r="F91" i="8" s="1"/>
  <c r="F90" i="8" s="1"/>
  <c r="F89" i="8" s="1"/>
  <c r="F88" i="8" s="1"/>
  <c r="G92" i="8"/>
  <c r="E98" i="8"/>
  <c r="E97" i="8" s="1"/>
  <c r="E96" i="8" s="1"/>
  <c r="E95" i="8" s="1"/>
  <c r="E94" i="8" s="1"/>
  <c r="F98" i="8"/>
  <c r="F97" i="8" s="1"/>
  <c r="G98" i="8"/>
  <c r="G97" i="8" s="1"/>
  <c r="E104" i="8"/>
  <c r="E103" i="8" s="1"/>
  <c r="E102" i="8" s="1"/>
  <c r="E101" i="8" s="1"/>
  <c r="E100" i="8" s="1"/>
  <c r="F104" i="8"/>
  <c r="F103" i="8" s="1"/>
  <c r="F102" i="8" s="1"/>
  <c r="F101" i="8" s="1"/>
  <c r="F100" i="8" s="1"/>
  <c r="G104" i="8"/>
  <c r="G103" i="8" s="1"/>
  <c r="E110" i="8"/>
  <c r="E109" i="8" s="1"/>
  <c r="E108" i="8" s="1"/>
  <c r="E107" i="8" s="1"/>
  <c r="E106" i="8" s="1"/>
  <c r="F110" i="8"/>
  <c r="F109" i="8" s="1"/>
  <c r="F108" i="8" s="1"/>
  <c r="F107" i="8" s="1"/>
  <c r="F106" i="8" s="1"/>
  <c r="G110" i="8"/>
  <c r="E116" i="8"/>
  <c r="E115" i="8" s="1"/>
  <c r="E114" i="8" s="1"/>
  <c r="E113" i="8" s="1"/>
  <c r="E112" i="8" s="1"/>
  <c r="F116" i="8"/>
  <c r="F115" i="8" s="1"/>
  <c r="F114" i="8" s="1"/>
  <c r="F113" i="8" s="1"/>
  <c r="F112" i="8" s="1"/>
  <c r="G116" i="8"/>
  <c r="E122" i="8"/>
  <c r="E121" i="8" s="1"/>
  <c r="E120" i="8" s="1"/>
  <c r="E119" i="8" s="1"/>
  <c r="E118" i="8" s="1"/>
  <c r="F122" i="8"/>
  <c r="F121" i="8" s="1"/>
  <c r="F120" i="8" s="1"/>
  <c r="F119" i="8" s="1"/>
  <c r="F118" i="8" s="1"/>
  <c r="G122" i="8"/>
  <c r="E128" i="8"/>
  <c r="E127" i="8" s="1"/>
  <c r="E126" i="8" s="1"/>
  <c r="E125" i="8" s="1"/>
  <c r="E124" i="8" s="1"/>
  <c r="F128" i="8"/>
  <c r="F127" i="8" s="1"/>
  <c r="F126" i="8" s="1"/>
  <c r="F125" i="8" s="1"/>
  <c r="F124" i="8" s="1"/>
  <c r="G128" i="8"/>
  <c r="G127" i="8" s="1"/>
  <c r="E28" i="8"/>
  <c r="F28" i="8"/>
  <c r="G28" i="8"/>
  <c r="F16" i="8"/>
  <c r="E20" i="8"/>
  <c r="F20" i="8"/>
  <c r="G18" i="8"/>
  <c r="F18" i="8"/>
  <c r="E18" i="8"/>
  <c r="E14" i="8"/>
  <c r="F14" i="8"/>
  <c r="G14" i="8"/>
  <c r="E16" i="8"/>
  <c r="G16" i="8"/>
  <c r="G168" i="8"/>
  <c r="F168" i="8"/>
  <c r="E168" i="8"/>
  <c r="J11" i="2" l="1"/>
  <c r="I11" i="2"/>
  <c r="J32" i="2"/>
  <c r="I32" i="2"/>
  <c r="H38" i="8"/>
  <c r="H18" i="8"/>
  <c r="E59" i="8"/>
  <c r="H36" i="8"/>
  <c r="H194" i="8"/>
  <c r="H14" i="8"/>
  <c r="F59" i="8"/>
  <c r="H34" i="8"/>
  <c r="G246" i="8"/>
  <c r="H200" i="8"/>
  <c r="G177" i="8"/>
  <c r="H177" i="8" s="1"/>
  <c r="H178" i="8"/>
  <c r="G133" i="8"/>
  <c r="H133" i="8" s="1"/>
  <c r="H134" i="8"/>
  <c r="G121" i="8"/>
  <c r="G120" i="8" s="1"/>
  <c r="G115" i="8"/>
  <c r="G114" i="8" s="1"/>
  <c r="G91" i="8"/>
  <c r="G66" i="8"/>
  <c r="G59" i="8"/>
  <c r="G53" i="8"/>
  <c r="G126" i="8"/>
  <c r="G102" i="8"/>
  <c r="H28" i="8"/>
  <c r="G109" i="8"/>
  <c r="H110" i="8"/>
  <c r="G85" i="8"/>
  <c r="H86" i="8"/>
  <c r="F96" i="8"/>
  <c r="F95" i="8" s="1"/>
  <c r="F94" i="8" s="1"/>
  <c r="E46" i="8"/>
  <c r="E33" i="8"/>
  <c r="E32" i="8" s="1"/>
  <c r="E31" i="8" s="1"/>
  <c r="E30" i="8" s="1"/>
  <c r="G96" i="8"/>
  <c r="G199" i="8"/>
  <c r="F13" i="8"/>
  <c r="F12" i="8" s="1"/>
  <c r="F11" i="8" s="1"/>
  <c r="F10" i="8" s="1"/>
  <c r="E13" i="8"/>
  <c r="E12" i="8" s="1"/>
  <c r="E11" i="8" s="1"/>
  <c r="E10" i="8" s="1"/>
  <c r="F199" i="8"/>
  <c r="F198" i="8" s="1"/>
  <c r="E199" i="8"/>
  <c r="E198" i="8" s="1"/>
  <c r="E186" i="8"/>
  <c r="E185" i="8" s="1"/>
  <c r="F25" i="8"/>
  <c r="F24" i="8" s="1"/>
  <c r="F23" i="8" s="1"/>
  <c r="F22" i="8" s="1"/>
  <c r="E25" i="8"/>
  <c r="E24" i="8" s="1"/>
  <c r="E23" i="8" s="1"/>
  <c r="E22" i="8" s="1"/>
  <c r="G25" i="8"/>
  <c r="F33" i="8"/>
  <c r="F46" i="8"/>
  <c r="G72" i="8"/>
  <c r="G46" i="8"/>
  <c r="G33" i="8"/>
  <c r="E72" i="8"/>
  <c r="F72" i="8"/>
  <c r="G20" i="8"/>
  <c r="G176" i="8" l="1"/>
  <c r="H33" i="8"/>
  <c r="G45" i="8"/>
  <c r="G44" i="8" s="1"/>
  <c r="G90" i="8"/>
  <c r="G95" i="8"/>
  <c r="G113" i="8"/>
  <c r="G119" i="8"/>
  <c r="G101" i="8"/>
  <c r="G175" i="8"/>
  <c r="H175" i="8" s="1"/>
  <c r="H176" i="8"/>
  <c r="G24" i="8"/>
  <c r="H25" i="8"/>
  <c r="G198" i="8"/>
  <c r="H198" i="8" s="1"/>
  <c r="H199" i="8"/>
  <c r="G125" i="8"/>
  <c r="G108" i="8"/>
  <c r="H109" i="8"/>
  <c r="G84" i="8"/>
  <c r="H85" i="8"/>
  <c r="G13" i="8"/>
  <c r="H20" i="8"/>
  <c r="E184" i="8"/>
  <c r="F45" i="8"/>
  <c r="F44" i="8" s="1"/>
  <c r="F43" i="8" s="1"/>
  <c r="F71" i="8"/>
  <c r="F70" i="8" s="1"/>
  <c r="F69" i="8" s="1"/>
  <c r="E71" i="8"/>
  <c r="E70" i="8" s="1"/>
  <c r="E69" i="8" s="1"/>
  <c r="G71" i="8"/>
  <c r="G70" i="8" s="1"/>
  <c r="G58" i="8"/>
  <c r="E58" i="8"/>
  <c r="E57" i="8" s="1"/>
  <c r="E56" i="8" s="1"/>
  <c r="E53" i="8" s="1"/>
  <c r="F58" i="8"/>
  <c r="F57" i="8" s="1"/>
  <c r="F56" i="8" s="1"/>
  <c r="G32" i="8"/>
  <c r="F32" i="8"/>
  <c r="F31" i="8" s="1"/>
  <c r="F30" i="8" s="1"/>
  <c r="H13" i="8" l="1"/>
  <c r="G12" i="8"/>
  <c r="G89" i="8"/>
  <c r="G57" i="8"/>
  <c r="G56" i="8" s="1"/>
  <c r="G69" i="8"/>
  <c r="G124" i="8"/>
  <c r="G23" i="8"/>
  <c r="H24" i="8"/>
  <c r="G100" i="8"/>
  <c r="G112" i="8"/>
  <c r="E45" i="8"/>
  <c r="G43" i="8"/>
  <c r="G118" i="8"/>
  <c r="G94" i="8"/>
  <c r="G31" i="8"/>
  <c r="H32" i="8"/>
  <c r="G107" i="8"/>
  <c r="H108" i="8"/>
  <c r="G83" i="8"/>
  <c r="H84" i="8"/>
  <c r="F9" i="8"/>
  <c r="G83" i="2"/>
  <c r="C8" i="11"/>
  <c r="D8" i="11"/>
  <c r="E8" i="11"/>
  <c r="C10" i="11"/>
  <c r="D10" i="11"/>
  <c r="E10" i="11"/>
  <c r="F10" i="11" s="1"/>
  <c r="G8" i="11" l="1"/>
  <c r="F8" i="11"/>
  <c r="G10" i="11"/>
  <c r="H12" i="8"/>
  <c r="G11" i="8"/>
  <c r="G88" i="8"/>
  <c r="E44" i="8"/>
  <c r="G22" i="8"/>
  <c r="H22" i="8" s="1"/>
  <c r="H23" i="8"/>
  <c r="G30" i="8"/>
  <c r="H30" i="8" s="1"/>
  <c r="H31" i="8"/>
  <c r="G106" i="8"/>
  <c r="H106" i="8" s="1"/>
  <c r="H107" i="8"/>
  <c r="G82" i="8"/>
  <c r="H82" i="8" s="1"/>
  <c r="H83" i="8"/>
  <c r="D7" i="11"/>
  <c r="D6" i="11" s="1"/>
  <c r="E7" i="11"/>
  <c r="F7" i="11" s="1"/>
  <c r="C7" i="11"/>
  <c r="C6" i="11" s="1"/>
  <c r="E6" i="11" l="1"/>
  <c r="G7" i="11"/>
  <c r="H11" i="8"/>
  <c r="G10" i="8"/>
  <c r="E43" i="8"/>
  <c r="F189" i="8"/>
  <c r="G189" i="8"/>
  <c r="G196" i="8"/>
  <c r="F196" i="8"/>
  <c r="G6" i="11" l="1"/>
  <c r="F6" i="11"/>
  <c r="G9" i="8"/>
  <c r="H10" i="8"/>
  <c r="E9" i="8"/>
  <c r="G186" i="8"/>
  <c r="H186" i="8" s="1"/>
  <c r="F186" i="8"/>
  <c r="H9" i="8" l="1"/>
  <c r="F185" i="8"/>
  <c r="F184" i="8" s="1"/>
  <c r="G185" i="8"/>
  <c r="G184" i="8" l="1"/>
  <c r="H184" i="8" s="1"/>
  <c r="H185" i="8"/>
  <c r="H104" i="2"/>
  <c r="G104" i="2"/>
  <c r="G100" i="2" s="1"/>
  <c r="F104" i="2"/>
  <c r="F100" i="2" s="1"/>
  <c r="F94" i="2"/>
  <c r="H90" i="2"/>
  <c r="G90" i="2"/>
  <c r="G89" i="2" s="1"/>
  <c r="F90" i="2"/>
  <c r="F89" i="2" s="1"/>
  <c r="H83" i="2"/>
  <c r="F83" i="2"/>
  <c r="G71" i="2"/>
  <c r="F71" i="2"/>
  <c r="H61" i="2"/>
  <c r="G61" i="2"/>
  <c r="F61" i="2"/>
  <c r="H56" i="2"/>
  <c r="G56" i="2"/>
  <c r="F56" i="2"/>
  <c r="H51" i="2"/>
  <c r="G51" i="2"/>
  <c r="F51" i="2"/>
  <c r="H49" i="2"/>
  <c r="G49" i="2"/>
  <c r="F49" i="2"/>
  <c r="H29" i="2"/>
  <c r="G29" i="2"/>
  <c r="F29" i="2"/>
  <c r="H23" i="2"/>
  <c r="G23" i="2"/>
  <c r="H20" i="2"/>
  <c r="G20" i="2"/>
  <c r="G19" i="2" s="1"/>
  <c r="F20" i="2"/>
  <c r="F19" i="2" s="1"/>
  <c r="H17" i="2"/>
  <c r="G17" i="2"/>
  <c r="F17" i="2"/>
  <c r="J23" i="2" l="1"/>
  <c r="I23" i="2"/>
  <c r="H19" i="2"/>
  <c r="I20" i="2"/>
  <c r="J20" i="2"/>
  <c r="I29" i="2"/>
  <c r="J29" i="2"/>
  <c r="I49" i="2"/>
  <c r="J49" i="2"/>
  <c r="I71" i="2"/>
  <c r="J71" i="2"/>
  <c r="J56" i="2"/>
  <c r="I56" i="2"/>
  <c r="J83" i="2"/>
  <c r="I83" i="2"/>
  <c r="J61" i="2"/>
  <c r="I61" i="2"/>
  <c r="H89" i="2"/>
  <c r="J90" i="2"/>
  <c r="I90" i="2"/>
  <c r="H100" i="2"/>
  <c r="H99" i="2" s="1"/>
  <c r="J51" i="2"/>
  <c r="I51" i="2"/>
  <c r="G22" i="2"/>
  <c r="F99" i="2"/>
  <c r="G99" i="2"/>
  <c r="F22" i="2"/>
  <c r="F48" i="2"/>
  <c r="G55" i="2"/>
  <c r="H55" i="2"/>
  <c r="H22" i="2"/>
  <c r="F55" i="2"/>
  <c r="H16" i="2"/>
  <c r="F16" i="2"/>
  <c r="G48" i="2"/>
  <c r="F93" i="2"/>
  <c r="G16" i="2"/>
  <c r="H48" i="2"/>
  <c r="H47" i="2" s="1"/>
  <c r="J22" i="2" l="1"/>
  <c r="I22" i="2"/>
  <c r="I19" i="2"/>
  <c r="J19" i="2"/>
  <c r="J55" i="2"/>
  <c r="I55" i="2"/>
  <c r="J100" i="2"/>
  <c r="I100" i="2"/>
  <c r="J89" i="2"/>
  <c r="I89" i="2"/>
  <c r="I48" i="2"/>
  <c r="J48" i="2"/>
  <c r="J99" i="2"/>
  <c r="I99" i="2"/>
  <c r="G47" i="2"/>
  <c r="H106" i="2"/>
  <c r="F47" i="2"/>
  <c r="F106" i="2" s="1"/>
  <c r="F10" i="2"/>
  <c r="H10" i="2"/>
  <c r="H36" i="2"/>
  <c r="F36" i="2"/>
  <c r="G10" i="2"/>
  <c r="G36" i="2"/>
  <c r="I36" i="2" l="1"/>
  <c r="J36" i="2"/>
  <c r="J10" i="2"/>
  <c r="I10" i="2"/>
  <c r="J47" i="2"/>
  <c r="I47" i="2"/>
  <c r="F41" i="2"/>
  <c r="G41" i="2"/>
  <c r="H41" i="2"/>
  <c r="G106" i="2"/>
  <c r="J41" i="2" l="1"/>
  <c r="I41" i="2"/>
  <c r="I106" i="2"/>
  <c r="J106" i="2"/>
  <c r="G264" i="8"/>
  <c r="G263" i="8" s="1"/>
  <c r="G262" i="8" s="1"/>
  <c r="F264" i="8"/>
  <c r="F263" i="8" s="1"/>
  <c r="F262" i="8" s="1"/>
  <c r="E264" i="8"/>
  <c r="E263" i="8" s="1"/>
  <c r="E262" i="8" s="1"/>
  <c r="G256" i="8"/>
  <c r="F256" i="8"/>
  <c r="F252" i="8" s="1"/>
  <c r="E256" i="8"/>
  <c r="E252" i="8" s="1"/>
  <c r="G234" i="8"/>
  <c r="G233" i="8" s="1"/>
  <c r="F234" i="8"/>
  <c r="F233" i="8" s="1"/>
  <c r="E234" i="8"/>
  <c r="E233" i="8" s="1"/>
  <c r="G231" i="8"/>
  <c r="F231" i="8"/>
  <c r="E231" i="8"/>
  <c r="G229" i="8"/>
  <c r="F229" i="8"/>
  <c r="E229" i="8"/>
  <c r="G227" i="8"/>
  <c r="F227" i="8"/>
  <c r="E227" i="8"/>
  <c r="G207" i="8"/>
  <c r="F207" i="8"/>
  <c r="F206" i="8" s="1"/>
  <c r="E207" i="8"/>
  <c r="E206" i="8" s="1"/>
  <c r="H227" i="8" l="1"/>
  <c r="G252" i="8"/>
  <c r="H229" i="8"/>
  <c r="H231" i="8"/>
  <c r="G206" i="8"/>
  <c r="H206" i="8" s="1"/>
  <c r="H207" i="8"/>
  <c r="H233" i="8"/>
  <c r="H234" i="8"/>
  <c r="G167" i="8"/>
  <c r="F167" i="8"/>
  <c r="F166" i="8" s="1"/>
  <c r="E167" i="8"/>
  <c r="E166" i="8" s="1"/>
  <c r="E205" i="8"/>
  <c r="E204" i="8" s="1"/>
  <c r="E226" i="8"/>
  <c r="E225" i="8" s="1"/>
  <c r="E224" i="8" s="1"/>
  <c r="G251" i="8"/>
  <c r="E251" i="8"/>
  <c r="E250" i="8" s="1"/>
  <c r="F205" i="8"/>
  <c r="F204" i="8" s="1"/>
  <c r="G226" i="8"/>
  <c r="F226" i="8"/>
  <c r="F225" i="8" s="1"/>
  <c r="F251" i="8"/>
  <c r="F250" i="8" s="1"/>
  <c r="H252" i="8" l="1"/>
  <c r="H226" i="8"/>
  <c r="F224" i="8"/>
  <c r="F174" i="8" s="1"/>
  <c r="G225" i="8"/>
  <c r="H225" i="8" s="1"/>
  <c r="G250" i="8"/>
  <c r="H251" i="8"/>
  <c r="G205" i="8"/>
  <c r="G204" i="8" s="1"/>
  <c r="H204" i="8" s="1"/>
  <c r="G166" i="8"/>
  <c r="E174" i="8"/>
  <c r="G132" i="8"/>
  <c r="F132" i="8"/>
  <c r="F131" i="8" s="1"/>
  <c r="F130" i="8" s="1"/>
  <c r="E132" i="8"/>
  <c r="E131" i="8" s="1"/>
  <c r="E130" i="8" s="1"/>
  <c r="H250" i="8" l="1"/>
  <c r="G224" i="8"/>
  <c r="H224" i="8" s="1"/>
  <c r="H205" i="8"/>
  <c r="G131" i="8"/>
  <c r="H132" i="8"/>
  <c r="G174" i="8"/>
  <c r="H174" i="8" s="1"/>
  <c r="F8" i="8"/>
  <c r="E8" i="8"/>
  <c r="G11" i="1"/>
  <c r="G14" i="1"/>
  <c r="I14" i="1"/>
  <c r="H14" i="1"/>
  <c r="G130" i="8" l="1"/>
  <c r="H131" i="8"/>
  <c r="G17" i="1"/>
  <c r="I11" i="1"/>
  <c r="I17" i="1" s="1"/>
  <c r="H11" i="1"/>
  <c r="H17" i="1" s="1"/>
  <c r="H130" i="8" l="1"/>
  <c r="G8" i="8"/>
  <c r="H8" i="8" l="1"/>
  <c r="E19" i="13"/>
  <c r="C19" i="13"/>
</calcChain>
</file>

<file path=xl/sharedStrings.xml><?xml version="1.0" encoding="utf-8"?>
<sst xmlns="http://schemas.openxmlformats.org/spreadsheetml/2006/main" count="712" uniqueCount="278">
  <si>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</si>
  <si>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</si>
  <si>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</si>
  <si>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</si>
  <si>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</si>
  <si>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</si>
  <si>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</si>
  <si>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</si>
  <si>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</si>
  <si>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</si>
  <si>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</si>
  <si>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</si>
  <si>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</si>
  <si>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>Razred</t>
  </si>
  <si>
    <t>Skupina</t>
  </si>
  <si>
    <t>Izvor</t>
  </si>
  <si>
    <t>RASHODI POSLOVANJA</t>
  </si>
  <si>
    <t>Naziv rashoda</t>
  </si>
  <si>
    <t>Rashodi poslovanja</t>
  </si>
  <si>
    <t>Rashodi za zaposlene</t>
  </si>
  <si>
    <t>Rashodi za nabavu nefinancijske imovine</t>
  </si>
  <si>
    <t>BROJČANA OZNAKA I NAZIV</t>
  </si>
  <si>
    <t>UKUPNI RASHODI</t>
  </si>
  <si>
    <t>II. POSEBNI DIO</t>
  </si>
  <si>
    <t>I. OPĆI DIO</t>
  </si>
  <si>
    <t>Šifra</t>
  </si>
  <si>
    <t xml:space="preserve">Naziv </t>
  </si>
  <si>
    <t>Materijalni rashodi</t>
  </si>
  <si>
    <t>A) SAŽETAK RAČUNA PRIHODA I RASHODA</t>
  </si>
  <si>
    <t>B) SAŽETAK RAČUNA FINANCIRANJA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</si>
  <si>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</si>
  <si>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</si>
  <si>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</si>
  <si>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</si>
  <si>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</si>
  <si>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</si>
  <si>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</si>
  <si>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Prihodi iz nadležnog proračunaza financiranje redovne djelatnosti proračunskih korisnika</t>
  </si>
  <si>
    <t>Prihodi iz nadležnog proračuna za financiranje rashoda poslovanja</t>
  </si>
  <si>
    <t>Prihodi od prodaje proizvoda i robe te pruženih usluga i prihodi od donacija</t>
  </si>
  <si>
    <t>Prihodi od prodaje proizvoda i robe te pruženih usluga</t>
  </si>
  <si>
    <t>Prihodi od pruženih usluga</t>
  </si>
  <si>
    <t>Prihodi od imovine</t>
  </si>
  <si>
    <t>Prihodi od financijske imovine</t>
  </si>
  <si>
    <t>Kamate na oročena sredstva i depozite po viđenju</t>
  </si>
  <si>
    <t>Prihodi od upravnih i administrativnih pristojbi,pristojbi po posebnim propisima i naknada</t>
  </si>
  <si>
    <t>Prihodi po posebnim propisima</t>
  </si>
  <si>
    <t>Ostali nespomenuti prihodi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</si>
  <si>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</si>
  <si>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</si>
  <si>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</si>
  <si>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Donacije od pravnih i fizičkih osoba izvan općeg proračuna</t>
  </si>
  <si>
    <t>Tekuće donacije</t>
  </si>
  <si>
    <t>Plaće</t>
  </si>
  <si>
    <t>Plaće za redovan rad</t>
  </si>
  <si>
    <t>Ostali rashodi za zaposlene</t>
  </si>
  <si>
    <t>Doprinosi na plaće</t>
  </si>
  <si>
    <t>Doprinosi za obvezno zdravstveno osiguranje</t>
  </si>
  <si>
    <t>Naknade troškova zaposlenima</t>
  </si>
  <si>
    <t>Naknade za prijevoz,rad na 
terenu i odvojeni život</t>
  </si>
  <si>
    <t>Rashodi za materijal i energiju</t>
  </si>
  <si>
    <t>Pristojbe i naknade</t>
  </si>
  <si>
    <t>Ostali nespomenuti rashodi poslovanja</t>
  </si>
  <si>
    <t>Financijski rashodi</t>
  </si>
  <si>
    <t>Ostali financijski rashodi</t>
  </si>
  <si>
    <t>Zatezne kamate</t>
  </si>
  <si>
    <t>Službena putovanja</t>
  </si>
  <si>
    <t>Stručno usavršavanje zaposlenika</t>
  </si>
  <si>
    <t>Ostale naknade troškova zaposlenima</t>
  </si>
  <si>
    <t>Uredski materijal</t>
  </si>
  <si>
    <t>Materijal i sirovine</t>
  </si>
  <si>
    <t>Rashodi za usluge</t>
  </si>
  <si>
    <t>Intelektualne i osobne usluge</t>
  </si>
  <si>
    <t>Postrojenja i oprema</t>
  </si>
  <si>
    <t>Uređaji,strojevi i oprema za ostale namjene</t>
  </si>
  <si>
    <t>Knjige,umjetnička djela i ostale izložbene vrijednosti</t>
  </si>
  <si>
    <t xml:space="preserve">Knjige </t>
  </si>
  <si>
    <t>Ostale naknade građanima i kućanstvima iz proračuna</t>
  </si>
  <si>
    <t>Naknade građanima i kućanstvima u naravi</t>
  </si>
  <si>
    <t>Materijal za tekuće i inv.održavanje</t>
  </si>
  <si>
    <t>Službena odjeća i obuća</t>
  </si>
  <si>
    <t>Usluge tekućeg i inv.održavanja</t>
  </si>
  <si>
    <t>Komunalne usluge</t>
  </si>
  <si>
    <t>Zdravstvene i veterinarske usluge</t>
  </si>
  <si>
    <t>Naknade građanima i kućanstvimana temelju osiguranja i druge naknade</t>
  </si>
  <si>
    <t>Računalne usluge</t>
  </si>
  <si>
    <t>Ostale usluge</t>
  </si>
  <si>
    <t>Članarine i norme</t>
  </si>
  <si>
    <t>Bankarske usluge i usluge platnog prometa</t>
  </si>
  <si>
    <t>SVEUKUPNO</t>
  </si>
  <si>
    <t>Izvor financiranja 1.1.</t>
  </si>
  <si>
    <t>Sitni inventar i auto gume</t>
  </si>
  <si>
    <t>Službena, radna i zaštitna odjeća i obuća</t>
  </si>
  <si>
    <t>Usluge telefona, pošte i prijevoza</t>
  </si>
  <si>
    <t>Premije osiguranja</t>
  </si>
  <si>
    <t>Materijal i dijelovi za tekuće i investicijsko održavanje</t>
  </si>
  <si>
    <t>Plaće (Bruto)</t>
  </si>
  <si>
    <t>Naknade za prijevoz, za rad na terenu i odvojeni život</t>
  </si>
  <si>
    <t>PROGRAM 1003</t>
  </si>
  <si>
    <t>Uređaji, strojevi i oprema za ostale namjene</t>
  </si>
  <si>
    <t>Knjige, umjetnička djela i ostale izložbene vrijednosti</t>
  </si>
  <si>
    <t>Službena,radna i zaštitna odjeća i obuća</t>
  </si>
  <si>
    <t>VLASTITI PRIHODI</t>
  </si>
  <si>
    <t>Prihodi od prodaje proizvoda i robe</t>
  </si>
  <si>
    <t>DONACIJE</t>
  </si>
  <si>
    <t>Rezultat poslovanja</t>
  </si>
  <si>
    <t>Višak/manjak prihoda</t>
  </si>
  <si>
    <t>Višak prihoda</t>
  </si>
  <si>
    <t>Manjak prihoda</t>
  </si>
  <si>
    <t>09 Obrazovanje</t>
  </si>
  <si>
    <t>091 Predškolsko i osnovno obrazovanje</t>
  </si>
  <si>
    <t>0912 Osnovno obrazovanje</t>
  </si>
  <si>
    <t xml:space="preserve">VLASTITI PRIHODI </t>
  </si>
  <si>
    <t>098 Usluge obrazovanja koje nisu drugdje svrstane</t>
  </si>
  <si>
    <t>0980 Usluge obrazovanja koje nisu drugdje svrstane</t>
  </si>
  <si>
    <t>EUR</t>
  </si>
  <si>
    <t>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</si>
  <si>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UKUPAN DONOS VIŠKA / MANJKA IZ PRETHODNE(IH) GODINE*</t>
  </si>
  <si>
    <t>PROGRAM 1000</t>
  </si>
  <si>
    <t>OSNOVNO OBRAZOVANJE - ZAKONSKI STANDARDI</t>
  </si>
  <si>
    <t>Aktivnost A102000</t>
  </si>
  <si>
    <t>Redovni poslovi ustanova osnovnog obrazovanja</t>
  </si>
  <si>
    <t>OPĆI PRIHODI I PRIMICI-decentralizacija</t>
  </si>
  <si>
    <t>Izvor financiranja 1.3.</t>
  </si>
  <si>
    <t>Ostali mat.za potrebe redovi. poslo.</t>
  </si>
  <si>
    <t>Električna energija</t>
  </si>
  <si>
    <t>Plin</t>
  </si>
  <si>
    <t>Gorivo</t>
  </si>
  <si>
    <t>FINANCIJSKI PLAN PRORAČUNSKOG KORISNIKA JEDINICE LOKALNE I PODRUČNE (REGIONALNE) SAMOUPRAVE 
ZA 2023. I PROJEKCIJA ZA 2024. I 2025. GODINU</t>
  </si>
  <si>
    <t>B. RAČUN FINANCIRANJA</t>
  </si>
  <si>
    <t>Naziv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</si>
  <si>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</si>
  <si>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</si>
  <si>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</si>
  <si>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</si>
  <si>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primljenih kredita i zajmova</t>
  </si>
  <si>
    <t>Opći prihodi i primici</t>
  </si>
  <si>
    <t>Vlastiti prihodi</t>
  </si>
  <si>
    <t>Poštarina</t>
  </si>
  <si>
    <t>Usluge tekućeg i investi.održavanja</t>
  </si>
  <si>
    <t>Premije osiguranja imovine</t>
  </si>
  <si>
    <t>Članarine</t>
  </si>
  <si>
    <t>Kamate</t>
  </si>
  <si>
    <t>Aktivnost T103000</t>
  </si>
  <si>
    <t>Oprema, informat.,nabava pomagala - OŠ</t>
  </si>
  <si>
    <t>Rashodi za nabavu dugotrajne imovine</t>
  </si>
  <si>
    <t>Knjige u knjižnicama</t>
  </si>
  <si>
    <t>DOPUNSKI NASTAVNI I VANNASTAVNI PROGRAM ŠKOLA I OBRAZ. INSTIT.</t>
  </si>
  <si>
    <t>Aktivnost A102001</t>
  </si>
  <si>
    <t>Financiranje - ostali rashodi OŠ</t>
  </si>
  <si>
    <t>Izvor financiranja 2.1.</t>
  </si>
  <si>
    <t xml:space="preserve">Sitni inventar  </t>
  </si>
  <si>
    <t>Rashodi za sl.putovanja</t>
  </si>
  <si>
    <t>Dopunski nastavni i vannastavni program škola i obrazovnih instit.</t>
  </si>
  <si>
    <t>Ostale usluge za komunikaciju i prijevoz</t>
  </si>
  <si>
    <t>Aktivnost A103000</t>
  </si>
  <si>
    <t>Dopunska sred. za materijalne rashode i opremu škola</t>
  </si>
  <si>
    <t>Ostale usluge tekućeg i investicijskog održavanja</t>
  </si>
  <si>
    <t>Aktivnost T103020</t>
  </si>
  <si>
    <t>Izvor financiranja 5.7.</t>
  </si>
  <si>
    <t>POMOĆI MINISTARSTVA - prijenos EU</t>
  </si>
  <si>
    <t>Projekt Baltazar 6</t>
  </si>
  <si>
    <t>Projekt Baltazar 7</t>
  </si>
  <si>
    <t>Aktivnost T103021</t>
  </si>
  <si>
    <t>Aktivnost T103022</t>
  </si>
  <si>
    <t>Projekt Baltazar 8</t>
  </si>
  <si>
    <t>Aktivnost T103023</t>
  </si>
  <si>
    <t>Projekt Baltazar 9</t>
  </si>
  <si>
    <t>Aktivnost T103024</t>
  </si>
  <si>
    <t>Projekt Zalogajček 7</t>
  </si>
  <si>
    <t>Aktivnost T103025</t>
  </si>
  <si>
    <t>Projekt Zalogajček 8</t>
  </si>
  <si>
    <t>Aktivnost T103026</t>
  </si>
  <si>
    <t>Projekt Zalogajček 9</t>
  </si>
  <si>
    <t>Aktivnost T103027</t>
  </si>
  <si>
    <t>Projekt Zalogajček 10</t>
  </si>
  <si>
    <t>Aktivnost T103028</t>
  </si>
  <si>
    <t>Projekt Školska shema 5</t>
  </si>
  <si>
    <t>Aktivnost T103029</t>
  </si>
  <si>
    <t>Projekt Školska shema 6</t>
  </si>
  <si>
    <t>Aktivnost T103030</t>
  </si>
  <si>
    <t>Projekt Školska shema 7</t>
  </si>
  <si>
    <t>Aktivnost T103031</t>
  </si>
  <si>
    <t>Projekt Školska shema 8</t>
  </si>
  <si>
    <t>OPĆI PRIHODI I PRIMICI-
E-Tehničar, održavanje</t>
  </si>
  <si>
    <t>Izvor financiranja 3.1.</t>
  </si>
  <si>
    <t>Sitni inventar</t>
  </si>
  <si>
    <t>Izvor financiranja 4.3.</t>
  </si>
  <si>
    <t xml:space="preserve">Sitni inventar </t>
  </si>
  <si>
    <t>Usluge za komunikaciju i prijevoz</t>
  </si>
  <si>
    <t>Usluge tek. i inv.održavanja</t>
  </si>
  <si>
    <t>Zdravstvene usluge</t>
  </si>
  <si>
    <t>Ostale zdr.usluge</t>
  </si>
  <si>
    <t>Ostale intelektualne usluge</t>
  </si>
  <si>
    <t>Izvor financiranja 5.2.</t>
  </si>
  <si>
    <t>POMOĆI - MINISTARSTVO</t>
  </si>
  <si>
    <t xml:space="preserve">PRIHODI ZA POSEBNE NAMJENE </t>
  </si>
  <si>
    <t>Naknade građanima i kućanstvima u naravi-radni udžbenici</t>
  </si>
  <si>
    <t>Izvor financiranja 5.4.</t>
  </si>
  <si>
    <t>POMOĆI - JLS</t>
  </si>
  <si>
    <t xml:space="preserve">Oprema  </t>
  </si>
  <si>
    <t>Izvor financiranja 7.1.</t>
  </si>
  <si>
    <t>Prihodi od prodaje nefinancijske imovine</t>
  </si>
  <si>
    <t>Prihodi od prodaje proizvedene dugotrajne imovine</t>
  </si>
  <si>
    <t>Prihodi od prodaje građevinskog objekta</t>
  </si>
  <si>
    <t>Prihod od prodaje stanova u društvenom vlasništvu</t>
  </si>
  <si>
    <t>Materijal za potr.redov.poslovanja</t>
  </si>
  <si>
    <t>El,energija</t>
  </si>
  <si>
    <t xml:space="preserve">Sitan inventar </t>
  </si>
  <si>
    <t>Usluge telefona</t>
  </si>
  <si>
    <t>Prijevoz učenika</t>
  </si>
  <si>
    <t>Ostale zdravstvene usluge</t>
  </si>
  <si>
    <t>Naknade građa. i kuća. na temelju osiguranja i druge naknade</t>
  </si>
  <si>
    <t>OPĆI PRIHODI I PRIMICI-natjecanja, nadareni</t>
  </si>
  <si>
    <t>IZVRŠENJE 
06-2023</t>
  </si>
  <si>
    <t>INDEKS</t>
  </si>
  <si>
    <t>Seminari, tečajevi, str.ispiti</t>
  </si>
  <si>
    <t>Ugovor o djelu</t>
  </si>
  <si>
    <t>-</t>
  </si>
  <si>
    <t>Ostali rashodi</t>
  </si>
  <si>
    <t>Ostale tekuće donacije u naravi</t>
  </si>
  <si>
    <t>IZVRŠENJE 
06-2022</t>
  </si>
  <si>
    <t>6(5/2*100)</t>
  </si>
  <si>
    <t>7(5/3*100)</t>
  </si>
  <si>
    <t>Izvršenje 06-2022</t>
  </si>
  <si>
    <t>Izvršenje 06-2023</t>
  </si>
  <si>
    <t>I rebalans 2023</t>
  </si>
  <si>
    <t>10(8/6*100)</t>
  </si>
  <si>
    <t>9(8/5*100)</t>
  </si>
  <si>
    <t>Kapitalne donacije</t>
  </si>
  <si>
    <t>Sudske pristojbe</t>
  </si>
  <si>
    <t xml:space="preserve">Ostali rashodi  </t>
  </si>
  <si>
    <t>Uredska oprema i namještaj</t>
  </si>
  <si>
    <t>Tekući plan za 2023.</t>
  </si>
  <si>
    <t>Izvorni plan za 2023.</t>
  </si>
  <si>
    <t>Izvršenje
06-2023</t>
  </si>
  <si>
    <t>5 (4/2*100)</t>
  </si>
  <si>
    <t>TEKUĆI PLAN 2023.*</t>
  </si>
  <si>
    <t>INDEKS**</t>
  </si>
  <si>
    <t>6=5/2*100</t>
  </si>
  <si>
    <t xml:space="preserve">UKUPNO PRIHODI </t>
  </si>
  <si>
    <t>2.1. Donacije</t>
  </si>
  <si>
    <t>3.1. Vlastiti prihodi</t>
  </si>
  <si>
    <t>4.3.Prihodi za posebne namjene</t>
  </si>
  <si>
    <t>5.2.Pomoći-Ministarstvo</t>
  </si>
  <si>
    <t>5.4. Pomoći - JLS</t>
  </si>
  <si>
    <t>7.1.Prihodi od prodaje nefinancijske imovine</t>
  </si>
  <si>
    <t xml:space="preserve">IZVRŠENJE 
1.-6.2022. </t>
  </si>
  <si>
    <t>IZVORNI PLAN 2023.*</t>
  </si>
  <si>
    <t xml:space="preserve">IZVRŠENJE 
1.-6.2023. </t>
  </si>
  <si>
    <t>7=5/3*100</t>
  </si>
  <si>
    <t>REZULTAT POSLOVANJA</t>
  </si>
  <si>
    <t>IZVRŠENJE FINANCIJSKOG PLANA OSNOVNE ŠKOLE KONJŠČINA, KONJŠČINA
ZA PRVO POLUGODIŠTE 2023. GODINE</t>
  </si>
  <si>
    <t>IZVJEŠTAJ PO PROGRAMSKOJ KLASIFIKACIJI</t>
  </si>
  <si>
    <t>IZVJEŠTAJ O RASHODIMA PREMA FUNKCIJSKOJ KLASIFIKACIJI</t>
  </si>
  <si>
    <t>IZVJEŠTAJ O PRIHODIMA I RASHODIMA PREMA IZVORIMA FINANCIRANJA</t>
  </si>
  <si>
    <t xml:space="preserve">RAČUN PRIHODA I RASHODA </t>
  </si>
  <si>
    <t xml:space="preserve">IZVJEŠTAJ O PRIHODIMA I RASHODIMA PREMA EKONOMSKOJ KLASIFIKACIJI </t>
  </si>
  <si>
    <t>SAŽETAK  RAČUNA PRIHODA I RASHODA I RAČUNA FINANCIRANJA</t>
  </si>
  <si>
    <t>OPĆI PRIHODI I PRIMICI</t>
  </si>
  <si>
    <t>PRIHODI</t>
  </si>
  <si>
    <t>RASHODI</t>
  </si>
  <si>
    <t>1.1. Opći prihodi i primici - izvorna</t>
  </si>
  <si>
    <t xml:space="preserve">RASHODI </t>
  </si>
  <si>
    <t>RAZLIKA</t>
  </si>
  <si>
    <t>1.9. Preneseni višak općih prihoda i pr.-izvorna</t>
  </si>
  <si>
    <t>PRENESENI VIŠAK</t>
  </si>
  <si>
    <t>1.2. Opći prihodi i primici - decentralizacija</t>
  </si>
  <si>
    <t>POSEBNE NEMJENE</t>
  </si>
  <si>
    <t>POMOĆI</t>
  </si>
  <si>
    <t>NEFINANCIJSKA IMOVINA</t>
  </si>
  <si>
    <t>3.9.Preneseni višak vlastitih prihoda</t>
  </si>
  <si>
    <t>4.9.Preneseni višak prihoda za posebne namjene</t>
  </si>
  <si>
    <t>5.9.Preneseni višak prihoda pomoći - Ministarstvo</t>
  </si>
  <si>
    <t>5.9.Preneseni višak prihoda pomoći - JLS</t>
  </si>
  <si>
    <t>7.9.Preneseni višak prihoda od prodaje nefi.imovine</t>
  </si>
  <si>
    <t>PRENESENI VIŠAK PRIHODA</t>
  </si>
  <si>
    <t>PRENESENI MANJAK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</si>
</sst>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n"/>
  </numFmts>
  <fonts count="5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i/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indexed="8"/>
      <name val="Arial"/>
      <family val="2"/>
    </font>
    <font>
      <b/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1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0" borderId="3" xfId="0" applyNumberFormat="1" applyFont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4" fontId="6" fillId="2" borderId="4" xfId="0" applyNumberFormat="1" applyFont="1" applyFill="1" applyBorder="1" applyAlignment="1">
      <alignment horizontal="right"/>
    </xf>
    <xf numFmtId="0" fontId="0" fillId="0" borderId="0" xfId="0" applyFont="1"/>
    <xf numFmtId="4" fontId="3" fillId="2" borderId="4" xfId="0" applyNumberFormat="1" applyFont="1" applyFill="1" applyBorder="1" applyAlignment="1">
      <alignment horizontal="right"/>
    </xf>
    <xf numFmtId="0" fontId="1" fillId="0" borderId="0" xfId="0" applyFont="1"/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0" fillId="0" borderId="0" xfId="0" applyNumberFormat="1"/>
    <xf numFmtId="0" fontId="0" fillId="0" borderId="0" xfId="0" applyProtection="1">
      <protection hidden="1"/>
    </xf>
    <xf numFmtId="0" fontId="16" fillId="0" borderId="0" xfId="0" applyFont="1" applyFill="1"/>
    <xf numFmtId="0" fontId="0" fillId="0" borderId="0" xfId="0" applyFont="1" applyAlignment="1"/>
    <xf numFmtId="0" fontId="0" fillId="0" borderId="0" xfId="0" applyAlignment="1"/>
    <xf numFmtId="0" fontId="10" fillId="2" borderId="3" xfId="0" quotePrefix="1" applyFont="1" applyFill="1" applyBorder="1" applyAlignment="1">
      <alignment horizontal="left" vertical="center" wrapText="1"/>
    </xf>
    <xf numFmtId="4" fontId="0" fillId="0" borderId="0" xfId="0" applyNumberFormat="1" applyAlignment="1"/>
    <xf numFmtId="0" fontId="10" fillId="8" borderId="3" xfId="0" applyNumberFormat="1" applyFont="1" applyFill="1" applyBorder="1" applyAlignment="1" applyProtection="1">
      <alignment horizontal="left" vertical="center" wrapText="1"/>
    </xf>
    <xf numFmtId="4" fontId="6" fillId="8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21" fillId="2" borderId="3" xfId="0" quotePrefix="1" applyFont="1" applyFill="1" applyBorder="1" applyAlignment="1">
      <alignment horizontal="left" vertical="center"/>
    </xf>
    <xf numFmtId="0" fontId="21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 applyProtection="1">
      <alignment horizontal="right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22" fillId="9" borderId="3" xfId="0" applyNumberFormat="1" applyFont="1" applyFill="1" applyBorder="1" applyAlignment="1" applyProtection="1">
      <alignment horizontal="left" vertical="center" wrapText="1"/>
    </xf>
    <xf numFmtId="4" fontId="22" fillId="9" borderId="4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23" fillId="0" borderId="0" xfId="0" applyFont="1"/>
    <xf numFmtId="0" fontId="11" fillId="0" borderId="0" xfId="0" applyNumberFormat="1" applyFont="1" applyFill="1" applyBorder="1" applyAlignment="1" applyProtection="1">
      <alignment vertical="center" wrapText="1"/>
      <protection hidden="1"/>
    </xf>
    <xf numFmtId="0" fontId="5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7" fillId="10" borderId="4" xfId="0" applyNumberFormat="1" applyFont="1" applyFill="1" applyBorder="1" applyAlignment="1" applyProtection="1">
      <alignment horizontal="left" vertical="center" wrapText="1"/>
    </xf>
    <xf numFmtId="4" fontId="7" fillId="10" borderId="4" xfId="0" applyNumberFormat="1" applyFont="1" applyFill="1" applyBorder="1" applyAlignment="1" applyProtection="1">
      <alignment horizontal="right" wrapText="1"/>
    </xf>
    <xf numFmtId="0" fontId="24" fillId="6" borderId="4" xfId="0" applyNumberFormat="1" applyFont="1" applyFill="1" applyBorder="1" applyAlignment="1" applyProtection="1">
      <alignment horizontal="left" vertical="center" wrapText="1"/>
    </xf>
    <xf numFmtId="4" fontId="24" fillId="6" borderId="4" xfId="0" applyNumberFormat="1" applyFont="1" applyFill="1" applyBorder="1" applyAlignment="1">
      <alignment horizontal="right"/>
    </xf>
    <xf numFmtId="0" fontId="7" fillId="7" borderId="4" xfId="0" applyNumberFormat="1" applyFont="1" applyFill="1" applyBorder="1" applyAlignment="1" applyProtection="1">
      <alignment horizontal="left" vertical="center" wrapText="1"/>
    </xf>
    <xf numFmtId="4" fontId="7" fillId="7" borderId="4" xfId="0" applyNumberFormat="1" applyFont="1" applyFill="1" applyBorder="1" applyAlignment="1">
      <alignment horizontal="right"/>
    </xf>
    <xf numFmtId="0" fontId="25" fillId="5" borderId="4" xfId="0" applyNumberFormat="1" applyFont="1" applyFill="1" applyBorder="1" applyAlignment="1" applyProtection="1">
      <alignment horizontal="left" vertical="center" wrapText="1"/>
    </xf>
    <xf numFmtId="4" fontId="5" fillId="5" borderId="4" xfId="0" applyNumberFormat="1" applyFont="1" applyFill="1" applyBorder="1" applyAlignment="1">
      <alignment horizontal="right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4" fontId="5" fillId="2" borderId="4" xfId="0" applyNumberFormat="1" applyFont="1" applyFill="1" applyBorder="1" applyAlignment="1">
      <alignment horizontal="right"/>
    </xf>
    <xf numFmtId="0" fontId="11" fillId="2" borderId="4" xfId="0" applyNumberFormat="1" applyFont="1" applyFill="1" applyBorder="1" applyAlignment="1" applyProtection="1">
      <alignment horizontal="left" vertical="center" wrapText="1"/>
    </xf>
    <xf numFmtId="4" fontId="11" fillId="2" borderId="4" xfId="0" applyNumberFormat="1" applyFont="1" applyFill="1" applyBorder="1" applyAlignment="1">
      <alignment horizontal="right"/>
    </xf>
    <xf numFmtId="4" fontId="11" fillId="2" borderId="3" xfId="0" applyNumberFormat="1" applyFont="1" applyFill="1" applyBorder="1" applyAlignment="1">
      <alignment horizontal="right"/>
    </xf>
    <xf numFmtId="0" fontId="5" fillId="7" borderId="4" xfId="0" applyNumberFormat="1" applyFont="1" applyFill="1" applyBorder="1" applyAlignment="1" applyProtection="1">
      <alignment horizontal="left" vertical="center" wrapText="1"/>
    </xf>
    <xf numFmtId="4" fontId="5" fillId="7" borderId="4" xfId="0" applyNumberFormat="1" applyFont="1" applyFill="1" applyBorder="1" applyAlignment="1">
      <alignment horizontal="right"/>
    </xf>
    <xf numFmtId="0" fontId="12" fillId="0" borderId="0" xfId="0" applyFont="1"/>
    <xf numFmtId="0" fontId="26" fillId="3" borderId="3" xfId="0" applyNumberFormat="1" applyFont="1" applyFill="1" applyBorder="1" applyAlignment="1" applyProtection="1">
      <alignment horizontal="left" vertical="center" wrapText="1"/>
    </xf>
    <xf numFmtId="0" fontId="27" fillId="3" borderId="3" xfId="0" applyNumberFormat="1" applyFont="1" applyFill="1" applyBorder="1" applyAlignment="1" applyProtection="1">
      <alignment horizontal="left" vertical="center" wrapText="1"/>
    </xf>
    <xf numFmtId="0" fontId="26" fillId="2" borderId="3" xfId="0" applyNumberFormat="1" applyFont="1" applyFill="1" applyBorder="1" applyAlignment="1" applyProtection="1">
      <alignment horizontal="left" vertical="center" wrapText="1"/>
    </xf>
    <xf numFmtId="0" fontId="28" fillId="2" borderId="3" xfId="0" applyNumberFormat="1" applyFont="1" applyFill="1" applyBorder="1" applyAlignment="1" applyProtection="1">
      <alignment horizontal="left" vertical="center" wrapText="1"/>
    </xf>
    <xf numFmtId="164" fontId="18" fillId="2" borderId="3" xfId="0" applyNumberFormat="1" applyFont="1" applyFill="1" applyBorder="1" applyAlignment="1">
      <alignment wrapText="1"/>
    </xf>
    <xf numFmtId="0" fontId="26" fillId="2" borderId="3" xfId="0" quotePrefix="1" applyFont="1" applyFill="1" applyBorder="1" applyAlignment="1">
      <alignment horizontal="left" vertical="center"/>
    </xf>
    <xf numFmtId="0" fontId="27" fillId="2" borderId="3" xfId="0" quotePrefix="1" applyFont="1" applyFill="1" applyBorder="1" applyAlignment="1">
      <alignment horizontal="left" vertical="center"/>
    </xf>
    <xf numFmtId="0" fontId="28" fillId="2" borderId="3" xfId="0" quotePrefix="1" applyFont="1" applyFill="1" applyBorder="1" applyAlignment="1">
      <alignment horizontal="left" vertical="center"/>
    </xf>
    <xf numFmtId="0" fontId="29" fillId="2" borderId="3" xfId="0" quotePrefix="1" applyFont="1" applyFill="1" applyBorder="1" applyAlignment="1">
      <alignment horizontal="left" vertical="center"/>
    </xf>
    <xf numFmtId="0" fontId="26" fillId="2" borderId="3" xfId="0" quotePrefix="1" applyFont="1" applyFill="1" applyBorder="1" applyAlignment="1">
      <alignment horizontal="left" vertical="center" wrapText="1"/>
    </xf>
    <xf numFmtId="0" fontId="26" fillId="2" borderId="3" xfId="0" applyFont="1" applyFill="1" applyBorder="1" applyAlignment="1">
      <alignment horizontal="left" vertical="center"/>
    </xf>
    <xf numFmtId="0" fontId="28" fillId="2" borderId="3" xfId="0" applyNumberFormat="1" applyFont="1" applyFill="1" applyBorder="1" applyAlignment="1" applyProtection="1">
      <alignment horizontal="left" vertical="center"/>
    </xf>
    <xf numFmtId="0" fontId="26" fillId="2" borderId="3" xfId="0" applyNumberFormat="1" applyFont="1" applyFill="1" applyBorder="1" applyAlignment="1" applyProtection="1">
      <alignment horizontal="left" vertical="center"/>
    </xf>
    <xf numFmtId="0" fontId="28" fillId="2" borderId="3" xfId="0" applyNumberFormat="1" applyFont="1" applyFill="1" applyBorder="1" applyAlignment="1" applyProtection="1">
      <alignment vertical="center" wrapText="1"/>
    </xf>
    <xf numFmtId="0" fontId="26" fillId="3" borderId="3" xfId="0" applyNumberFormat="1" applyFont="1" applyFill="1" applyBorder="1" applyAlignment="1" applyProtection="1">
      <alignment vertical="center" wrapText="1"/>
    </xf>
    <xf numFmtId="0" fontId="26" fillId="8" borderId="3" xfId="0" applyFont="1" applyFill="1" applyBorder="1"/>
    <xf numFmtId="0" fontId="27" fillId="8" borderId="3" xfId="0" applyNumberFormat="1" applyFont="1" applyFill="1" applyBorder="1" applyAlignment="1" applyProtection="1">
      <alignment vertical="center" wrapText="1"/>
    </xf>
    <xf numFmtId="0" fontId="20" fillId="0" borderId="0" xfId="0" applyFont="1"/>
    <xf numFmtId="0" fontId="27" fillId="2" borderId="3" xfId="0" applyNumberFormat="1" applyFont="1" applyFill="1" applyBorder="1" applyAlignment="1" applyProtection="1">
      <alignment horizontal="left" vertical="center" wrapText="1"/>
    </xf>
    <xf numFmtId="0" fontId="28" fillId="2" borderId="3" xfId="0" quotePrefix="1" applyFont="1" applyFill="1" applyBorder="1" applyAlignment="1">
      <alignment horizontal="left"/>
    </xf>
    <xf numFmtId="0" fontId="28" fillId="2" borderId="3" xfId="0" quotePrefix="1" applyFont="1" applyFill="1" applyBorder="1" applyAlignment="1">
      <alignment horizontal="left" wrapText="1"/>
    </xf>
    <xf numFmtId="0" fontId="28" fillId="2" borderId="3" xfId="0" quotePrefix="1" applyFont="1" applyFill="1" applyBorder="1" applyAlignment="1">
      <alignment horizontal="left" vertical="center" wrapText="1"/>
    </xf>
    <xf numFmtId="0" fontId="27" fillId="2" borderId="3" xfId="0" quotePrefix="1" applyFont="1" applyFill="1" applyBorder="1" applyAlignment="1">
      <alignment horizontal="left" vertical="center" wrapText="1"/>
    </xf>
    <xf numFmtId="0" fontId="27" fillId="2" borderId="3" xfId="0" quotePrefix="1" applyFont="1" applyFill="1" applyBorder="1" applyAlignment="1">
      <alignment horizontal="left"/>
    </xf>
    <xf numFmtId="0" fontId="26" fillId="2" borderId="3" xfId="0" applyNumberFormat="1" applyFont="1" applyFill="1" applyBorder="1" applyAlignment="1" applyProtection="1">
      <alignment vertical="center" wrapText="1"/>
    </xf>
    <xf numFmtId="0" fontId="27" fillId="2" borderId="3" xfId="0" applyNumberFormat="1" applyFont="1" applyFill="1" applyBorder="1" applyAlignment="1" applyProtection="1">
      <alignment vertical="center" wrapText="1"/>
    </xf>
    <xf numFmtId="0" fontId="26" fillId="3" borderId="3" xfId="0" applyFont="1" applyFill="1" applyBorder="1" applyAlignment="1">
      <alignment horizontal="left" vertical="center"/>
    </xf>
    <xf numFmtId="0" fontId="26" fillId="3" borderId="3" xfId="0" applyNumberFormat="1" applyFont="1" applyFill="1" applyBorder="1" applyAlignment="1" applyProtection="1">
      <alignment horizontal="left" vertical="center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30" fillId="4" borderId="3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  <protection hidden="1"/>
    </xf>
    <xf numFmtId="4" fontId="18" fillId="2" borderId="4" xfId="0" applyNumberFormat="1" applyFont="1" applyFill="1" applyBorder="1" applyAlignment="1">
      <alignment horizontal="right"/>
    </xf>
    <xf numFmtId="4" fontId="7" fillId="10" borderId="2" xfId="0" applyNumberFormat="1" applyFont="1" applyFill="1" applyBorder="1" applyAlignment="1" applyProtection="1">
      <alignment horizontal="right" wrapText="1"/>
    </xf>
    <xf numFmtId="4" fontId="24" fillId="6" borderId="2" xfId="0" applyNumberFormat="1" applyFont="1" applyFill="1" applyBorder="1" applyAlignment="1">
      <alignment horizontal="right"/>
    </xf>
    <xf numFmtId="4" fontId="7" fillId="7" borderId="2" xfId="0" applyNumberFormat="1" applyFont="1" applyFill="1" applyBorder="1" applyAlignment="1">
      <alignment horizontal="right"/>
    </xf>
    <xf numFmtId="4" fontId="5" fillId="5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4" fontId="11" fillId="2" borderId="2" xfId="0" applyNumberFormat="1" applyFont="1" applyFill="1" applyBorder="1" applyAlignment="1">
      <alignment horizontal="right"/>
    </xf>
    <xf numFmtId="4" fontId="11" fillId="2" borderId="1" xfId="0" applyNumberFormat="1" applyFont="1" applyFill="1" applyBorder="1" applyAlignment="1">
      <alignment horizontal="right"/>
    </xf>
    <xf numFmtId="4" fontId="11" fillId="2" borderId="1" xfId="0" applyNumberFormat="1" applyFont="1" applyFill="1" applyBorder="1" applyAlignment="1" applyProtection="1">
      <alignment horizontal="right" wrapText="1"/>
    </xf>
    <xf numFmtId="4" fontId="5" fillId="7" borderId="2" xfId="0" applyNumberFormat="1" applyFont="1" applyFill="1" applyBorder="1" applyAlignment="1">
      <alignment horizontal="right"/>
    </xf>
    <xf numFmtId="0" fontId="1" fillId="0" borderId="0" xfId="0" applyFont="1" applyBorder="1"/>
    <xf numFmtId="0" fontId="23" fillId="0" borderId="0" xfId="0" applyFont="1" applyBorder="1"/>
    <xf numFmtId="0" fontId="5" fillId="2" borderId="4" xfId="0" applyNumberFormat="1" applyFont="1" applyFill="1" applyBorder="1" applyAlignment="1" applyProtection="1">
      <alignment horizontal="left" vertical="center" wrapText="1"/>
    </xf>
    <xf numFmtId="4" fontId="1" fillId="0" borderId="3" xfId="0" applyNumberFormat="1" applyFont="1" applyBorder="1"/>
    <xf numFmtId="0" fontId="31" fillId="4" borderId="3" xfId="0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32" fillId="4" borderId="3" xfId="0" applyFont="1" applyFill="1" applyBorder="1" applyAlignment="1" applyProtection="1">
      <alignment horizontal="center" vertical="center"/>
      <protection hidden="1"/>
    </xf>
    <xf numFmtId="4" fontId="31" fillId="10" borderId="3" xfId="0" applyNumberFormat="1" applyFont="1" applyFill="1" applyBorder="1"/>
    <xf numFmtId="4" fontId="34" fillId="6" borderId="3" xfId="0" applyNumberFormat="1" applyFont="1" applyFill="1" applyBorder="1"/>
    <xf numFmtId="4" fontId="31" fillId="7" borderId="3" xfId="0" applyNumberFormat="1" applyFont="1" applyFill="1" applyBorder="1"/>
    <xf numFmtId="4" fontId="31" fillId="5" borderId="3" xfId="0" applyNumberFormat="1" applyFont="1" applyFill="1" applyBorder="1"/>
    <xf numFmtId="4" fontId="31" fillId="0" borderId="3" xfId="0" applyNumberFormat="1" applyFont="1" applyBorder="1"/>
    <xf numFmtId="4" fontId="31" fillId="6" borderId="3" xfId="0" applyNumberFormat="1" applyFont="1" applyFill="1" applyBorder="1"/>
    <xf numFmtId="4" fontId="31" fillId="0" borderId="3" xfId="0" applyNumberFormat="1" applyFont="1" applyBorder="1" applyAlignment="1">
      <alignment horizontal="right"/>
    </xf>
    <xf numFmtId="4" fontId="31" fillId="7" borderId="3" xfId="0" applyNumberFormat="1" applyFont="1" applyFill="1" applyBorder="1" applyAlignment="1">
      <alignment horizontal="right"/>
    </xf>
    <xf numFmtId="4" fontId="31" fillId="5" borderId="3" xfId="0" applyNumberFormat="1" applyFont="1" applyFill="1" applyBorder="1" applyAlignment="1">
      <alignment horizontal="right"/>
    </xf>
    <xf numFmtId="4" fontId="18" fillId="2" borderId="2" xfId="0" applyNumberFormat="1" applyFont="1" applyFill="1" applyBorder="1" applyAlignment="1">
      <alignment horizontal="right"/>
    </xf>
    <xf numFmtId="0" fontId="0" fillId="0" borderId="3" xfId="0" applyBorder="1"/>
    <xf numFmtId="4" fontId="1" fillId="8" borderId="3" xfId="0" applyNumberFormat="1" applyFont="1" applyFill="1" applyBorder="1"/>
    <xf numFmtId="4" fontId="35" fillId="0" borderId="3" xfId="0" applyNumberFormat="1" applyFont="1" applyBorder="1"/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3" xfId="0" applyFont="1" applyFill="1" applyBorder="1" applyAlignment="1" applyProtection="1">
      <alignment horizontal="center" vertical="center"/>
      <protection hidden="1"/>
    </xf>
    <xf numFmtId="0" fontId="36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38" fillId="4" borderId="4" xfId="0" applyNumberFormat="1" applyFont="1" applyFill="1" applyBorder="1" applyAlignment="1" applyProtection="1">
      <alignment horizontal="center" vertical="center" wrapText="1"/>
    </xf>
    <xf numFmtId="0" fontId="36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Protection="1">
      <protection hidden="1"/>
    </xf>
    <xf numFmtId="4" fontId="5" fillId="2" borderId="4" xfId="0" applyNumberFormat="1" applyFont="1" applyFill="1" applyBorder="1" applyAlignment="1" applyProtection="1">
      <alignment horizontal="right" vertical="center" wrapText="1"/>
    </xf>
    <xf numFmtId="4" fontId="40" fillId="0" borderId="3" xfId="0" applyNumberFormat="1" applyFont="1" applyBorder="1" applyAlignment="1">
      <alignment horizontal="right"/>
    </xf>
    <xf numFmtId="0" fontId="9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4" fontId="6" fillId="4" borderId="3" xfId="0" applyNumberFormat="1" applyFont="1" applyFill="1" applyBorder="1" applyAlignment="1" applyProtection="1">
      <alignment horizontal="right" wrapText="1"/>
    </xf>
    <xf numFmtId="4" fontId="6" fillId="3" borderId="3" xfId="0" applyNumberFormat="1" applyFont="1" applyFill="1" applyBorder="1" applyAlignment="1" applyProtection="1">
      <alignment horizontal="right" wrapText="1"/>
    </xf>
    <xf numFmtId="2" fontId="0" fillId="3" borderId="3" xfId="0" applyNumberFormat="1" applyFill="1" applyBorder="1"/>
    <xf numFmtId="2" fontId="0" fillId="0" borderId="3" xfId="0" applyNumberFormat="1" applyBorder="1"/>
    <xf numFmtId="4" fontId="19" fillId="0" borderId="3" xfId="0" applyNumberFormat="1" applyFont="1" applyFill="1" applyBorder="1" applyAlignment="1">
      <alignment horizontal="right"/>
    </xf>
    <xf numFmtId="2" fontId="41" fillId="4" borderId="3" xfId="0" applyNumberFormat="1" applyFont="1" applyFill="1" applyBorder="1"/>
    <xf numFmtId="2" fontId="41" fillId="3" borderId="3" xfId="0" applyNumberFormat="1" applyFont="1" applyFill="1" applyBorder="1"/>
    <xf numFmtId="2" fontId="41" fillId="11" borderId="3" xfId="0" applyNumberFormat="1" applyFont="1" applyFill="1" applyBorder="1"/>
    <xf numFmtId="0" fontId="10" fillId="3" borderId="3" xfId="0" applyNumberFormat="1" applyFont="1" applyFill="1" applyBorder="1" applyAlignment="1" applyProtection="1">
      <alignment vertical="center" wrapText="1"/>
    </xf>
    <xf numFmtId="0" fontId="1" fillId="3" borderId="3" xfId="0" applyFont="1" applyFill="1" applyBorder="1"/>
    <xf numFmtId="0" fontId="1" fillId="11" borderId="3" xfId="0" applyFont="1" applyFill="1" applyBorder="1"/>
    <xf numFmtId="0" fontId="30" fillId="4" borderId="4" xfId="0" applyNumberFormat="1" applyFont="1" applyFill="1" applyBorder="1" applyAlignment="1" applyProtection="1">
      <alignment horizontal="center" vertical="center" wrapText="1"/>
    </xf>
    <xf numFmtId="0" fontId="30" fillId="4" borderId="1" xfId="0" applyNumberFormat="1" applyFont="1" applyFill="1" applyBorder="1" applyAlignment="1" applyProtection="1">
      <alignment horizontal="center" vertical="center" wrapText="1"/>
    </xf>
    <xf numFmtId="164" fontId="18" fillId="2" borderId="1" xfId="0" applyNumberFormat="1" applyFont="1" applyFill="1" applyBorder="1" applyAlignment="1">
      <alignment wrapText="1"/>
    </xf>
    <xf numFmtId="0" fontId="42" fillId="0" borderId="3" xfId="0" applyNumberFormat="1" applyFont="1" applyFill="1" applyBorder="1" applyAlignment="1" applyProtection="1">
      <alignment horizontal="center" vertical="center" wrapText="1"/>
    </xf>
    <xf numFmtId="0" fontId="42" fillId="0" borderId="4" xfId="0" applyNumberFormat="1" applyFont="1" applyFill="1" applyBorder="1" applyAlignment="1" applyProtection="1">
      <alignment horizontal="center" vertical="center" wrapText="1"/>
    </xf>
    <xf numFmtId="0" fontId="42" fillId="0" borderId="2" xfId="0" applyNumberFormat="1" applyFont="1" applyFill="1" applyBorder="1" applyAlignment="1" applyProtection="1">
      <alignment horizontal="center" vertical="center" wrapText="1"/>
    </xf>
    <xf numFmtId="0" fontId="43" fillId="0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44" fillId="0" borderId="3" xfId="0" applyFont="1" applyBorder="1"/>
    <xf numFmtId="0" fontId="45" fillId="0" borderId="3" xfId="0" applyNumberFormat="1" applyFont="1" applyFill="1" applyBorder="1" applyAlignment="1" applyProtection="1">
      <alignment horizontal="center" vertical="center" wrapText="1"/>
    </xf>
    <xf numFmtId="0" fontId="45" fillId="0" borderId="4" xfId="0" applyNumberFormat="1" applyFont="1" applyFill="1" applyBorder="1" applyAlignment="1" applyProtection="1">
      <alignment horizontal="center" vertical="center" wrapText="1"/>
    </xf>
    <xf numFmtId="0" fontId="4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43" fillId="0" borderId="3" xfId="0" applyFont="1" applyFill="1" applyBorder="1" applyAlignment="1" applyProtection="1">
      <alignment horizontal="center" vertical="center"/>
      <protection hidden="1"/>
    </xf>
    <xf numFmtId="4" fontId="39" fillId="9" borderId="3" xfId="0" applyNumberFormat="1" applyFont="1" applyFill="1" applyBorder="1"/>
    <xf numFmtId="4" fontId="22" fillId="9" borderId="4" xfId="0" applyNumberFormat="1" applyFont="1" applyFill="1" applyBorder="1" applyAlignment="1"/>
    <xf numFmtId="4" fontId="6" fillId="8" borderId="4" xfId="0" applyNumberFormat="1" applyFont="1" applyFill="1" applyBorder="1" applyAlignment="1"/>
    <xf numFmtId="4" fontId="6" fillId="2" borderId="4" xfId="0" applyNumberFormat="1" applyFont="1" applyFill="1" applyBorder="1" applyAlignment="1"/>
    <xf numFmtId="4" fontId="9" fillId="2" borderId="4" xfId="0" applyNumberFormat="1" applyFont="1" applyFill="1" applyBorder="1" applyAlignment="1">
      <alignment vertical="center"/>
    </xf>
    <xf numFmtId="2" fontId="22" fillId="9" borderId="4" xfId="0" applyNumberFormat="1" applyFont="1" applyFill="1" applyBorder="1" applyAlignment="1">
      <alignment horizontal="right"/>
    </xf>
    <xf numFmtId="2" fontId="10" fillId="4" borderId="4" xfId="0" applyNumberFormat="1" applyFont="1" applyFill="1" applyBorder="1" applyAlignment="1">
      <alignment horizontal="right"/>
    </xf>
    <xf numFmtId="164" fontId="27" fillId="3" borderId="4" xfId="0" applyNumberFormat="1" applyFont="1" applyFill="1" applyBorder="1" applyAlignment="1" applyProtection="1">
      <alignment wrapText="1"/>
    </xf>
    <xf numFmtId="164" fontId="26" fillId="2" borderId="4" xfId="0" applyNumberFormat="1" applyFont="1" applyFill="1" applyBorder="1" applyAlignment="1" applyProtection="1">
      <alignment wrapText="1"/>
    </xf>
    <xf numFmtId="164" fontId="26" fillId="2" borderId="4" xfId="0" quotePrefix="1" applyNumberFormat="1" applyFont="1" applyFill="1" applyBorder="1" applyAlignment="1">
      <alignment wrapText="1"/>
    </xf>
    <xf numFmtId="4" fontId="26" fillId="8" borderId="3" xfId="0" applyNumberFormat="1" applyFont="1" applyFill="1" applyBorder="1" applyAlignment="1">
      <alignment wrapText="1"/>
    </xf>
    <xf numFmtId="4" fontId="27" fillId="3" borderId="4" xfId="0" applyNumberFormat="1" applyFont="1" applyFill="1" applyBorder="1" applyAlignment="1" applyProtection="1">
      <alignment wrapText="1"/>
    </xf>
    <xf numFmtId="4" fontId="26" fillId="2" borderId="4" xfId="0" applyNumberFormat="1" applyFont="1" applyFill="1" applyBorder="1" applyAlignment="1" applyProtection="1">
      <alignment wrapText="1"/>
    </xf>
    <xf numFmtId="4" fontId="26" fillId="2" borderId="4" xfId="0" quotePrefix="1" applyNumberFormat="1" applyFont="1" applyFill="1" applyBorder="1" applyAlignment="1">
      <alignment wrapText="1"/>
    </xf>
    <xf numFmtId="4" fontId="28" fillId="2" borderId="3" xfId="0" applyNumberFormat="1" applyFont="1" applyFill="1" applyBorder="1" applyAlignment="1" applyProtection="1">
      <alignment wrapText="1"/>
    </xf>
    <xf numFmtId="164" fontId="27" fillId="3" borderId="2" xfId="0" applyNumberFormat="1" applyFont="1" applyFill="1" applyBorder="1" applyAlignment="1" applyProtection="1">
      <alignment wrapText="1"/>
    </xf>
    <xf numFmtId="164" fontId="26" fillId="2" borderId="2" xfId="0" applyNumberFormat="1" applyFont="1" applyFill="1" applyBorder="1" applyAlignment="1" applyProtection="1">
      <alignment wrapText="1"/>
    </xf>
    <xf numFmtId="4" fontId="28" fillId="2" borderId="4" xfId="0" applyNumberFormat="1" applyFont="1" applyFill="1" applyBorder="1" applyAlignment="1" applyProtection="1">
      <alignment wrapText="1"/>
    </xf>
    <xf numFmtId="164" fontId="28" fillId="2" borderId="4" xfId="0" applyNumberFormat="1" applyFont="1" applyFill="1" applyBorder="1" applyAlignment="1" applyProtection="1">
      <alignment wrapText="1"/>
    </xf>
    <xf numFmtId="164" fontId="28" fillId="2" borderId="2" xfId="0" applyNumberFormat="1" applyFont="1" applyFill="1" applyBorder="1" applyAlignment="1" applyProtection="1">
      <alignment wrapText="1"/>
    </xf>
    <xf numFmtId="164" fontId="26" fillId="2" borderId="2" xfId="0" quotePrefix="1" applyNumberFormat="1" applyFont="1" applyFill="1" applyBorder="1" applyAlignment="1">
      <alignment wrapText="1"/>
    </xf>
    <xf numFmtId="164" fontId="28" fillId="2" borderId="4" xfId="0" quotePrefix="1" applyNumberFormat="1" applyFont="1" applyFill="1" applyBorder="1" applyAlignment="1">
      <alignment wrapText="1"/>
    </xf>
    <xf numFmtId="164" fontId="28" fillId="2" borderId="2" xfId="0" quotePrefix="1" applyNumberFormat="1" applyFont="1" applyFill="1" applyBorder="1" applyAlignment="1">
      <alignment wrapText="1"/>
    </xf>
    <xf numFmtId="4" fontId="28" fillId="2" borderId="3" xfId="0" quotePrefix="1" applyNumberFormat="1" applyFont="1" applyFill="1" applyBorder="1" applyAlignment="1"/>
    <xf numFmtId="164" fontId="18" fillId="2" borderId="4" xfId="0" applyNumberFormat="1" applyFont="1" applyFill="1" applyBorder="1" applyAlignment="1">
      <alignment wrapText="1"/>
    </xf>
    <xf numFmtId="164" fontId="18" fillId="2" borderId="2" xfId="0" applyNumberFormat="1" applyFont="1" applyFill="1" applyBorder="1" applyAlignment="1">
      <alignment wrapText="1"/>
    </xf>
    <xf numFmtId="4" fontId="26" fillId="8" borderId="1" xfId="0" applyNumberFormat="1" applyFont="1" applyFill="1" applyBorder="1" applyAlignment="1">
      <alignment wrapText="1"/>
    </xf>
    <xf numFmtId="2" fontId="0" fillId="8" borderId="3" xfId="0" applyNumberFormat="1" applyFill="1" applyBorder="1"/>
    <xf numFmtId="0" fontId="0" fillId="0" borderId="3" xfId="0" applyNumberFormat="1" applyBorder="1" applyAlignment="1">
      <alignment horizontal="right"/>
    </xf>
    <xf numFmtId="4" fontId="17" fillId="3" borderId="4" xfId="0" applyNumberFormat="1" applyFont="1" applyFill="1" applyBorder="1" applyAlignment="1"/>
    <xf numFmtId="4" fontId="17" fillId="3" borderId="2" xfId="0" applyNumberFormat="1" applyFont="1" applyFill="1" applyBorder="1" applyAlignment="1"/>
    <xf numFmtId="4" fontId="0" fillId="3" borderId="3" xfId="0" applyNumberFormat="1" applyFill="1" applyBorder="1" applyAlignment="1"/>
    <xf numFmtId="4" fontId="27" fillId="2" borderId="4" xfId="0" applyNumberFormat="1" applyFont="1" applyFill="1" applyBorder="1" applyAlignment="1" applyProtection="1">
      <alignment wrapText="1"/>
    </xf>
    <xf numFmtId="4" fontId="27" fillId="2" borderId="2" xfId="0" applyNumberFormat="1" applyFont="1" applyFill="1" applyBorder="1" applyAlignment="1" applyProtection="1">
      <alignment wrapText="1"/>
    </xf>
    <xf numFmtId="4" fontId="0" fillId="0" borderId="3" xfId="0" applyNumberFormat="1" applyBorder="1" applyAlignment="1"/>
    <xf numFmtId="4" fontId="26" fillId="2" borderId="2" xfId="0" applyNumberFormat="1" applyFont="1" applyFill="1" applyBorder="1" applyAlignment="1" applyProtection="1">
      <alignment wrapText="1"/>
    </xf>
    <xf numFmtId="4" fontId="18" fillId="2" borderId="3" xfId="0" applyNumberFormat="1" applyFont="1" applyFill="1" applyBorder="1" applyAlignment="1"/>
    <xf numFmtId="4" fontId="18" fillId="2" borderId="1" xfId="0" applyNumberFormat="1" applyFont="1" applyFill="1" applyBorder="1" applyAlignment="1"/>
    <xf numFmtId="4" fontId="27" fillId="2" borderId="4" xfId="0" quotePrefix="1" applyNumberFormat="1" applyFont="1" applyFill="1" applyBorder="1" applyAlignment="1">
      <alignment wrapText="1"/>
    </xf>
    <xf numFmtId="4" fontId="27" fillId="2" borderId="2" xfId="0" quotePrefix="1" applyNumberFormat="1" applyFont="1" applyFill="1" applyBorder="1" applyAlignment="1">
      <alignment wrapText="1"/>
    </xf>
    <xf numFmtId="4" fontId="26" fillId="2" borderId="2" xfId="0" quotePrefix="1" applyNumberFormat="1" applyFont="1" applyFill="1" applyBorder="1" applyAlignment="1">
      <alignment wrapText="1"/>
    </xf>
    <xf numFmtId="4" fontId="28" fillId="2" borderId="3" xfId="0" quotePrefix="1" applyNumberFormat="1" applyFont="1" applyFill="1" applyBorder="1" applyAlignment="1">
      <alignment wrapText="1"/>
    </xf>
    <xf numFmtId="4" fontId="28" fillId="2" borderId="4" xfId="0" quotePrefix="1" applyNumberFormat="1" applyFont="1" applyFill="1" applyBorder="1" applyAlignment="1">
      <alignment wrapText="1"/>
    </xf>
    <xf numFmtId="4" fontId="28" fillId="2" borderId="2" xfId="0" quotePrefix="1" applyNumberFormat="1" applyFont="1" applyFill="1" applyBorder="1" applyAlignment="1">
      <alignment wrapText="1"/>
    </xf>
    <xf numFmtId="4" fontId="20" fillId="0" borderId="3" xfId="0" applyNumberFormat="1" applyFont="1" applyBorder="1" applyAlignment="1"/>
    <xf numFmtId="4" fontId="20" fillId="0" borderId="1" xfId="0" applyNumberFormat="1" applyFont="1" applyBorder="1" applyAlignment="1"/>
    <xf numFmtId="4" fontId="26" fillId="3" borderId="4" xfId="0" applyNumberFormat="1" applyFont="1" applyFill="1" applyBorder="1" applyAlignment="1" applyProtection="1">
      <alignment wrapText="1"/>
    </xf>
    <xf numFmtId="4" fontId="26" fillId="3" borderId="2" xfId="0" applyNumberFormat="1" applyFont="1" applyFill="1" applyBorder="1" applyAlignment="1" applyProtection="1">
      <alignment wrapText="1"/>
    </xf>
    <xf numFmtId="4" fontId="0" fillId="8" borderId="3" xfId="0" applyNumberFormat="1" applyFill="1" applyBorder="1" applyAlignment="1"/>
    <xf numFmtId="4" fontId="0" fillId="0" borderId="3" xfId="0" applyNumberFormat="1" applyBorder="1" applyAlignment="1">
      <alignment horizontal="right"/>
    </xf>
    <xf numFmtId="4" fontId="28" fillId="2" borderId="2" xfId="0" applyNumberFormat="1" applyFont="1" applyFill="1" applyBorder="1" applyAlignment="1" applyProtection="1">
      <alignment wrapText="1"/>
    </xf>
    <xf numFmtId="0" fontId="0" fillId="0" borderId="3" xfId="0" applyNumberFormat="1" applyFont="1" applyBorder="1" applyAlignment="1">
      <alignment horizontal="right"/>
    </xf>
    <xf numFmtId="4" fontId="1" fillId="3" borderId="3" xfId="0" applyNumberFormat="1" applyFont="1" applyFill="1" applyBorder="1"/>
    <xf numFmtId="4" fontId="1" fillId="11" borderId="3" xfId="0" applyNumberFormat="1" applyFont="1" applyFill="1" applyBorder="1"/>
    <xf numFmtId="4" fontId="9" fillId="0" borderId="3" xfId="0" applyNumberFormat="1" applyFont="1" applyFill="1" applyBorder="1" applyAlignment="1" applyProtection="1">
      <alignment vertical="center"/>
    </xf>
    <xf numFmtId="4" fontId="1" fillId="0" borderId="3" xfId="0" applyNumberFormat="1" applyFont="1" applyFill="1" applyBorder="1"/>
    <xf numFmtId="4" fontId="9" fillId="0" borderId="3" xfId="0" applyNumberFormat="1" applyFont="1" applyFill="1" applyBorder="1" applyAlignment="1" applyProtection="1">
      <alignment vertical="center" wrapText="1"/>
    </xf>
    <xf numFmtId="0" fontId="41" fillId="0" borderId="0" xfId="0" applyFont="1"/>
    <xf numFmtId="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wrapText="1"/>
    </xf>
    <xf numFmtId="0" fontId="12" fillId="0" borderId="0" xfId="0" applyFont="1" applyAlignment="1" applyProtection="1">
      <alignment wrapText="1"/>
      <protection hidden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5" fillId="3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21" fillId="2" borderId="3" xfId="0" quotePrefix="1" applyFont="1" applyFill="1" applyBorder="1" applyAlignment="1">
      <alignment horizontal="left" vertical="center" wrapText="1" indent="1"/>
    </xf>
    <xf numFmtId="0" fontId="21" fillId="2" borderId="3" xfId="0" applyFont="1" applyFill="1" applyBorder="1" applyAlignment="1">
      <alignment horizontal="left" vertical="center" wrapText="1" indent="1"/>
    </xf>
    <xf numFmtId="0" fontId="15" fillId="0" borderId="0" xfId="0" applyFont="1" applyAlignment="1">
      <alignment vertical="top" wrapText="1"/>
    </xf>
    <xf numFmtId="0" fontId="47" fillId="2" borderId="3" xfId="0" applyFont="1" applyFill="1" applyBorder="1" applyAlignment="1">
      <alignment vertical="center" wrapText="1"/>
    </xf>
    <xf numFmtId="4" fontId="46" fillId="2" borderId="3" xfId="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48" fillId="2" borderId="3" xfId="0" applyNumberFormat="1" applyFont="1" applyFill="1" applyBorder="1" applyAlignment="1">
      <alignment horizontal="right"/>
    </xf>
    <xf numFmtId="4" fontId="49" fillId="0" borderId="3" xfId="0" applyNumberFormat="1" applyFont="1" applyBorder="1"/>
    <xf numFmtId="4" fontId="50" fillId="0" borderId="3" xfId="0" applyNumberFormat="1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5" fillId="0" borderId="3" xfId="0" applyFont="1" applyFill="1" applyBorder="1" applyAlignment="1">
      <alignment horizontal="center" vertical="center" wrapText="1"/>
    </xf>
    <xf numFmtId="0" fontId="0" fillId="0" borderId="0" xfId="0" applyFill="1"/>
    <xf numFmtId="4" fontId="19" fillId="2" borderId="3" xfId="0" applyNumberFormat="1" applyFont="1" applyFill="1" applyBorder="1" applyAlignment="1">
      <alignment horizontal="right"/>
    </xf>
    <xf numFmtId="4" fontId="19" fillId="0" borderId="3" xfId="0" applyNumberFormat="1" applyFont="1" applyFill="1" applyBorder="1" applyAlignment="1">
      <alignment horizontal="right" wrapText="1"/>
    </xf>
    <xf numFmtId="0" fontId="52" fillId="2" borderId="3" xfId="0" quotePrefix="1" applyFont="1" applyFill="1" applyBorder="1" applyAlignment="1">
      <alignment horizontal="left" vertical="center" wrapText="1" indent="1"/>
    </xf>
    <xf numFmtId="0" fontId="47" fillId="2" borderId="3" xfId="0" applyFont="1" applyFill="1" applyBorder="1" applyAlignment="1">
      <alignment horizontal="center" vertical="center" wrapText="1"/>
    </xf>
    <xf numFmtId="0" fontId="52" fillId="2" borderId="3" xfId="0" applyFont="1" applyFill="1" applyBorder="1" applyAlignment="1">
      <alignment horizontal="left" vertical="center" wrapText="1" indent="1"/>
    </xf>
    <xf numFmtId="0" fontId="52" fillId="2" borderId="3" xfId="0" applyFont="1" applyFill="1" applyBorder="1" applyAlignment="1">
      <alignment vertical="center" wrapText="1"/>
    </xf>
    <xf numFmtId="0" fontId="1" fillId="0" borderId="3" xfId="0" applyFont="1" applyBorder="1"/>
    <xf numFmtId="0" fontId="53" fillId="0" borderId="3" xfId="0" applyFont="1" applyFill="1" applyBorder="1" applyAlignment="1">
      <alignment horizontal="left" vertical="center" wrapText="1"/>
    </xf>
    <xf numFmtId="0" fontId="54" fillId="2" borderId="3" xfId="0" quotePrefix="1" applyFont="1" applyFill="1" applyBorder="1" applyAlignment="1">
      <alignment vertical="center" wrapText="1"/>
    </xf>
    <xf numFmtId="0" fontId="54" fillId="2" borderId="3" xfId="0" applyFont="1" applyFill="1" applyBorder="1" applyAlignment="1">
      <alignment horizontal="left" vertical="center" wrapText="1"/>
    </xf>
    <xf numFmtId="0" fontId="54" fillId="2" borderId="3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right"/>
    </xf>
    <xf numFmtId="4" fontId="48" fillId="0" borderId="3" xfId="0" applyNumberFormat="1" applyFont="1" applyFill="1" applyBorder="1" applyAlignment="1">
      <alignment horizontal="right"/>
    </xf>
    <xf numFmtId="4" fontId="48" fillId="0" borderId="3" xfId="0" applyNumberFormat="1" applyFont="1" applyFill="1" applyBorder="1" applyAlignment="1">
      <alignment horizontal="right" wrapText="1"/>
    </xf>
    <xf numFmtId="4" fontId="49" fillId="0" borderId="3" xfId="0" applyNumberFormat="1" applyFont="1" applyFill="1" applyBorder="1"/>
    <xf numFmtId="4" fontId="50" fillId="0" borderId="3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0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horizontal="left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0" fillId="0" borderId="1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42" fillId="0" borderId="1" xfId="0" applyNumberFormat="1" applyFont="1" applyFill="1" applyBorder="1" applyAlignment="1" applyProtection="1">
      <alignment horizontal="center" vertical="center" wrapText="1"/>
    </xf>
    <xf numFmtId="0" fontId="42" fillId="0" borderId="2" xfId="0" applyNumberFormat="1" applyFont="1" applyFill="1" applyBorder="1" applyAlignment="1" applyProtection="1">
      <alignment horizontal="center" vertical="center" wrapText="1"/>
    </xf>
    <xf numFmtId="0" fontId="42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25" fillId="5" borderId="1" xfId="0" applyNumberFormat="1" applyFont="1" applyFill="1" applyBorder="1" applyAlignment="1" applyProtection="1">
      <alignment horizontal="left" vertical="center" wrapText="1"/>
    </xf>
    <xf numFmtId="0" fontId="25" fillId="5" borderId="2" xfId="0" applyNumberFormat="1" applyFont="1" applyFill="1" applyBorder="1" applyAlignment="1" applyProtection="1">
      <alignment horizontal="left" vertical="center" wrapText="1"/>
    </xf>
    <xf numFmtId="0" fontId="25" fillId="5" borderId="4" xfId="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left" vertical="center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 indent="1"/>
    </xf>
    <xf numFmtId="0" fontId="5" fillId="2" borderId="2" xfId="0" applyNumberFormat="1" applyFont="1" applyFill="1" applyBorder="1" applyAlignment="1" applyProtection="1">
      <alignment horizontal="left" vertical="center" wrapText="1" indent="1"/>
    </xf>
    <xf numFmtId="0" fontId="5" fillId="2" borderId="4" xfId="0" applyNumberFormat="1" applyFont="1" applyFill="1" applyBorder="1" applyAlignment="1" applyProtection="1">
      <alignment horizontal="left" vertical="center" wrapText="1" indent="1"/>
    </xf>
    <xf numFmtId="0" fontId="11" fillId="2" borderId="1" xfId="0" applyNumberFormat="1" applyFont="1" applyFill="1" applyBorder="1" applyAlignment="1" applyProtection="1">
      <alignment horizontal="left" vertical="center" wrapText="1" indent="1"/>
    </xf>
    <xf numFmtId="0" fontId="11" fillId="2" borderId="2" xfId="0" applyNumberFormat="1" applyFont="1" applyFill="1" applyBorder="1" applyAlignment="1" applyProtection="1">
      <alignment horizontal="left" vertical="center" wrapText="1" indent="1"/>
    </xf>
    <xf numFmtId="0" fontId="11" fillId="2" borderId="4" xfId="0" applyNumberFormat="1" applyFont="1" applyFill="1" applyBorder="1" applyAlignment="1" applyProtection="1">
      <alignment horizontal="left" vertical="center" wrapText="1" indent="1"/>
    </xf>
    <xf numFmtId="0" fontId="24" fillId="6" borderId="1" xfId="0" applyNumberFormat="1" applyFont="1" applyFill="1" applyBorder="1" applyAlignment="1" applyProtection="1">
      <alignment horizontal="left" vertical="center" wrapText="1"/>
    </xf>
    <xf numFmtId="0" fontId="24" fillId="6" borderId="2" xfId="0" applyNumberFormat="1" applyFont="1" applyFill="1" applyBorder="1" applyAlignment="1" applyProtection="1">
      <alignment horizontal="left" vertical="center" wrapText="1"/>
    </xf>
    <xf numFmtId="0" fontId="24" fillId="6" borderId="4" xfId="0" applyNumberFormat="1" applyFont="1" applyFill="1" applyBorder="1" applyAlignment="1" applyProtection="1">
      <alignment horizontal="left" vertical="center" wrapText="1"/>
    </xf>
    <xf numFmtId="0" fontId="5" fillId="7" borderId="1" xfId="0" applyNumberFormat="1" applyFont="1" applyFill="1" applyBorder="1" applyAlignment="1" applyProtection="1">
      <alignment horizontal="left" vertical="center" wrapText="1"/>
    </xf>
    <xf numFmtId="0" fontId="5" fillId="7" borderId="2" xfId="0" applyNumberFormat="1" applyFont="1" applyFill="1" applyBorder="1" applyAlignment="1" applyProtection="1">
      <alignment horizontal="left" vertical="center" wrapText="1"/>
    </xf>
    <xf numFmtId="0" fontId="5" fillId="7" borderId="4" xfId="0" applyNumberFormat="1" applyFont="1" applyFill="1" applyBorder="1" applyAlignment="1" applyProtection="1">
      <alignment horizontal="left" vertical="center" wrapText="1"/>
    </xf>
    <xf numFmtId="0" fontId="7" fillId="10" borderId="1" xfId="0" applyNumberFormat="1" applyFont="1" applyFill="1" applyBorder="1" applyAlignment="1" applyProtection="1">
      <alignment horizontal="center" vertical="center" wrapText="1"/>
    </xf>
    <xf numFmtId="0" fontId="7" fillId="10" borderId="2" xfId="0" applyNumberFormat="1" applyFont="1" applyFill="1" applyBorder="1" applyAlignment="1" applyProtection="1">
      <alignment horizontal="center" vertical="center" wrapText="1"/>
    </xf>
    <xf numFmtId="0" fontId="7" fillId="10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wrapText="1"/>
      <protection hidden="1"/>
    </xf>
    <xf numFmtId="0" fontId="5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2" xfId="0" applyFont="1" applyFill="1" applyBorder="1" applyAlignment="1" applyProtection="1">
      <alignment horizontal="center" vertical="center" wrapText="1"/>
      <protection hidden="1"/>
    </xf>
    <xf numFmtId="0" fontId="12" fillId="4" borderId="4" xfId="0" applyFont="1" applyFill="1" applyBorder="1" applyAlignment="1" applyProtection="1">
      <alignment horizontal="center" vertical="center" wrapText="1"/>
      <protection hidden="1"/>
    </xf>
    <xf numFmtId="0" fontId="7" fillId="7" borderId="1" xfId="0" applyNumberFormat="1" applyFont="1" applyFill="1" applyBorder="1" applyAlignment="1" applyProtection="1">
      <alignment horizontal="left" vertical="center" wrapText="1"/>
    </xf>
    <xf numFmtId="0" fontId="7" fillId="7" borderId="2" xfId="0" applyNumberFormat="1" applyFont="1" applyFill="1" applyBorder="1" applyAlignment="1" applyProtection="1">
      <alignment horizontal="left" vertical="center" wrapText="1"/>
    </xf>
    <xf numFmtId="0" fontId="7" fillId="7" borderId="4" xfId="0" applyNumberFormat="1" applyFont="1" applyFill="1" applyBorder="1" applyAlignment="1" applyProtection="1">
      <alignment horizontal="left" vertical="center" wrapText="1"/>
    </xf>
    <xf numFmtId="0" fontId="17" fillId="2" borderId="1" xfId="0" applyNumberFormat="1" applyFont="1" applyFill="1" applyBorder="1" applyAlignment="1" applyProtection="1">
      <alignment horizontal="left" vertical="center" wrapText="1" indent="1"/>
    </xf>
    <xf numFmtId="0" fontId="17" fillId="2" borderId="2" xfId="0" applyNumberFormat="1" applyFont="1" applyFill="1" applyBorder="1" applyAlignment="1" applyProtection="1">
      <alignment horizontal="left" vertical="center" wrapText="1" indent="1"/>
    </xf>
    <xf numFmtId="0" fontId="17" fillId="2" borderId="4" xfId="0" applyNumberFormat="1" applyFont="1" applyFill="1" applyBorder="1" applyAlignment="1" applyProtection="1">
      <alignment horizontal="left" vertical="center" wrapText="1" indent="1"/>
    </xf>
    <xf numFmtId="0" fontId="51" fillId="0" borderId="0" xfId="0" applyFont="1" applyAlignment="1">
      <alignment horizontal="center"/>
    </xf>
    <xf numFmtId="0" fontId="37" fillId="4" borderId="1" xfId="0" applyFont="1" applyFill="1" applyBorder="1" applyAlignment="1" applyProtection="1">
      <alignment horizontal="center" vertical="center" wrapText="1"/>
      <protection hidden="1"/>
    </xf>
    <xf numFmtId="0" fontId="37" fillId="4" borderId="2" xfId="0" applyFont="1" applyFill="1" applyBorder="1" applyAlignment="1" applyProtection="1">
      <alignment horizontal="center" vertical="center" wrapText="1"/>
      <protection hidden="1"/>
    </xf>
    <xf numFmtId="0" fontId="37" fillId="4" borderId="4" xfId="0" applyFont="1" applyFill="1" applyBorder="1" applyAlignment="1" applyProtection="1">
      <alignment horizontal="center" vertical="center" wrapText="1"/>
      <protection hidden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view="pageLayout" topLeftCell="A5" zoomScaleNormal="100" workbookViewId="0">
      <selection activeCell="O14" sqref="O14"/>
    </sheetView>
  </sheetViews>
  <sheetFormatPr defaultRowHeight="14.4" x14ac:dyDescent="0.3"/>
  <cols>
    <col min="5" max="5" width="20.21875" customWidth="1"/>
    <col min="6" max="6" width="15.109375" customWidth="1"/>
    <col min="7" max="7" width="13.5546875" customWidth="1"/>
    <col min="8" max="8" width="13.88671875" customWidth="1"/>
    <col min="9" max="9" width="13" customWidth="1"/>
  </cols>
  <sheetData>
    <row r="1" spans="1:11" ht="42" customHeight="1" x14ac:dyDescent="0.3">
      <c r="A1" s="281" t="s">
        <v>252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8" customHeight="1" x14ac:dyDescent="0.3">
      <c r="A2" s="5"/>
      <c r="B2" s="5"/>
      <c r="C2" s="5"/>
      <c r="D2" s="5"/>
      <c r="E2" s="5"/>
      <c r="F2" s="21"/>
      <c r="G2" s="5"/>
      <c r="H2" s="5"/>
      <c r="I2" s="5"/>
    </row>
    <row r="3" spans="1:11" ht="15.6" x14ac:dyDescent="0.3">
      <c r="A3" s="292" t="s">
        <v>24</v>
      </c>
      <c r="B3" s="292"/>
      <c r="C3" s="292"/>
      <c r="D3" s="292"/>
      <c r="E3" s="292"/>
      <c r="F3" s="292"/>
      <c r="G3" s="292"/>
      <c r="H3" s="293"/>
      <c r="I3" s="293"/>
    </row>
    <row r="4" spans="1:11" ht="15.6" x14ac:dyDescent="0.3">
      <c r="A4" s="240"/>
      <c r="B4" s="240"/>
      <c r="C4" s="240"/>
      <c r="D4" s="240"/>
      <c r="E4" s="240"/>
      <c r="F4" s="240"/>
      <c r="G4" s="240"/>
      <c r="H4" s="242"/>
      <c r="I4" s="242"/>
    </row>
    <row r="5" spans="1:11" ht="15.6" customHeight="1" x14ac:dyDescent="0.3">
      <c r="A5" s="281" t="s">
        <v>258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</row>
    <row r="6" spans="1:11" ht="17.399999999999999" x14ac:dyDescent="0.3">
      <c r="A6" s="5"/>
      <c r="B6" s="5"/>
      <c r="C6" s="5"/>
      <c r="D6" s="5"/>
      <c r="E6" s="5"/>
      <c r="F6" s="21"/>
      <c r="G6" s="5"/>
      <c r="H6" s="6"/>
      <c r="I6" s="6"/>
    </row>
    <row r="7" spans="1:11" ht="18" customHeight="1" x14ac:dyDescent="0.3">
      <c r="A7" s="290" t="s">
        <v>28</v>
      </c>
      <c r="B7" s="291"/>
      <c r="C7" s="291"/>
      <c r="D7" s="291"/>
      <c r="E7" s="291"/>
      <c r="F7" s="291"/>
      <c r="G7" s="291"/>
      <c r="H7" s="291"/>
      <c r="I7" s="291"/>
    </row>
    <row r="8" spans="1:11" ht="17.399999999999999" x14ac:dyDescent="0.3">
      <c r="A8" s="1"/>
      <c r="B8" s="2"/>
      <c r="C8" s="2"/>
      <c r="D8" s="2"/>
      <c r="E8" s="7"/>
      <c r="F8" s="7"/>
      <c r="G8" s="8"/>
      <c r="H8" s="8"/>
      <c r="I8" s="27"/>
      <c r="J8" s="237" t="s">
        <v>115</v>
      </c>
    </row>
    <row r="9" spans="1:11" ht="26.4" x14ac:dyDescent="0.3">
      <c r="A9" s="22"/>
      <c r="B9" s="23"/>
      <c r="C9" s="23"/>
      <c r="D9" s="24"/>
      <c r="E9" s="25"/>
      <c r="F9" s="144" t="s">
        <v>221</v>
      </c>
      <c r="G9" s="4" t="s">
        <v>234</v>
      </c>
      <c r="H9" s="4" t="s">
        <v>233</v>
      </c>
      <c r="I9" s="144" t="s">
        <v>214</v>
      </c>
      <c r="J9" s="145" t="s">
        <v>215</v>
      </c>
      <c r="K9" s="145" t="s">
        <v>215</v>
      </c>
    </row>
    <row r="10" spans="1:11" x14ac:dyDescent="0.3">
      <c r="A10" s="297">
        <v>1</v>
      </c>
      <c r="B10" s="298"/>
      <c r="C10" s="298"/>
      <c r="D10" s="298"/>
      <c r="E10" s="299"/>
      <c r="F10" s="144">
        <v>2</v>
      </c>
      <c r="G10" s="4">
        <v>3</v>
      </c>
      <c r="H10" s="4">
        <v>4</v>
      </c>
      <c r="I10" s="144">
        <v>5</v>
      </c>
      <c r="J10" s="145" t="s">
        <v>222</v>
      </c>
      <c r="K10" s="145" t="s">
        <v>223</v>
      </c>
    </row>
    <row r="11" spans="1:11" x14ac:dyDescent="0.3">
      <c r="A11" s="294" t="s">
        <v>0</v>
      </c>
      <c r="B11" s="286"/>
      <c r="C11" s="286"/>
      <c r="D11" s="286"/>
      <c r="E11" s="295"/>
      <c r="F11" s="35">
        <f>F12+F13</f>
        <v>412602</v>
      </c>
      <c r="G11" s="35">
        <f>G12+G13</f>
        <v>902022.73</v>
      </c>
      <c r="H11" s="35">
        <f t="shared" ref="H11:I11" si="0">H12+H13</f>
        <v>0</v>
      </c>
      <c r="I11" s="35">
        <f t="shared" si="0"/>
        <v>474602.76999999996</v>
      </c>
      <c r="J11" s="232">
        <f>I11/F11*100</f>
        <v>115.02677398558416</v>
      </c>
      <c r="K11" s="233">
        <f>I11/G11*100</f>
        <v>52.615389193130412</v>
      </c>
    </row>
    <row r="12" spans="1:11" x14ac:dyDescent="0.3">
      <c r="A12" s="282" t="s">
        <v>1</v>
      </c>
      <c r="B12" s="284"/>
      <c r="C12" s="284"/>
      <c r="D12" s="284"/>
      <c r="E12" s="288"/>
      <c r="F12" s="234">
        <v>412405.85</v>
      </c>
      <c r="G12" s="158">
        <v>901622.73</v>
      </c>
      <c r="H12" s="158"/>
      <c r="I12" s="158">
        <v>474480.55</v>
      </c>
      <c r="J12" s="235">
        <f t="shared" ref="J12:J17" si="1">I12/F12*100</f>
        <v>115.0518475913957</v>
      </c>
      <c r="K12" s="235">
        <f t="shared" ref="K12:K17" si="2">I12/G12*100</f>
        <v>52.625176164314311</v>
      </c>
    </row>
    <row r="13" spans="1:11" x14ac:dyDescent="0.3">
      <c r="A13" s="296" t="s">
        <v>2</v>
      </c>
      <c r="B13" s="288"/>
      <c r="C13" s="288"/>
      <c r="D13" s="288"/>
      <c r="E13" s="288"/>
      <c r="F13" s="234">
        <v>196.15</v>
      </c>
      <c r="G13" s="158">
        <v>400</v>
      </c>
      <c r="H13" s="158"/>
      <c r="I13" s="158">
        <v>122.22</v>
      </c>
      <c r="J13" s="235">
        <f t="shared" si="1"/>
        <v>62.309457048177407</v>
      </c>
      <c r="K13" s="235">
        <f t="shared" si="2"/>
        <v>30.555</v>
      </c>
    </row>
    <row r="14" spans="1:11" x14ac:dyDescent="0.3">
      <c r="A14" s="28" t="s">
        <v>3</v>
      </c>
      <c r="B14" s="29"/>
      <c r="C14" s="29"/>
      <c r="D14" s="29"/>
      <c r="E14" s="29"/>
      <c r="F14" s="35">
        <f t="shared" ref="F14:I14" si="3">F15+F16</f>
        <v>417050.45</v>
      </c>
      <c r="G14" s="35">
        <f t="shared" si="3"/>
        <v>905012.73</v>
      </c>
      <c r="H14" s="35">
        <f t="shared" si="3"/>
        <v>0</v>
      </c>
      <c r="I14" s="35">
        <f t="shared" si="3"/>
        <v>474752.57</v>
      </c>
      <c r="J14" s="232">
        <f t="shared" si="1"/>
        <v>113.83576495361652</v>
      </c>
      <c r="K14" s="233">
        <f t="shared" si="2"/>
        <v>52.458109622391724</v>
      </c>
    </row>
    <row r="15" spans="1:11" x14ac:dyDescent="0.3">
      <c r="A15" s="289" t="s">
        <v>4</v>
      </c>
      <c r="B15" s="284"/>
      <c r="C15" s="284"/>
      <c r="D15" s="284"/>
      <c r="E15" s="284"/>
      <c r="F15" s="236">
        <v>414208.67</v>
      </c>
      <c r="G15" s="158">
        <v>896786.37</v>
      </c>
      <c r="H15" s="158"/>
      <c r="I15" s="158">
        <v>474577.56</v>
      </c>
      <c r="J15" s="235">
        <f t="shared" si="1"/>
        <v>114.57451144129843</v>
      </c>
      <c r="K15" s="235">
        <f t="shared" si="2"/>
        <v>52.919800732475451</v>
      </c>
    </row>
    <row r="16" spans="1:11" x14ac:dyDescent="0.3">
      <c r="A16" s="287" t="s">
        <v>5</v>
      </c>
      <c r="B16" s="288"/>
      <c r="C16" s="288"/>
      <c r="D16" s="288"/>
      <c r="E16" s="288"/>
      <c r="F16" s="234">
        <v>2841.78</v>
      </c>
      <c r="G16" s="158">
        <v>8226.36</v>
      </c>
      <c r="H16" s="158"/>
      <c r="I16" s="158">
        <v>175.01</v>
      </c>
      <c r="J16" s="235">
        <f t="shared" si="1"/>
        <v>6.15846406125738</v>
      </c>
      <c r="K16" s="235">
        <f t="shared" si="2"/>
        <v>2.1274293855362516</v>
      </c>
    </row>
    <row r="17" spans="1:11" x14ac:dyDescent="0.3">
      <c r="A17" s="285" t="s">
        <v>6</v>
      </c>
      <c r="B17" s="286"/>
      <c r="C17" s="286"/>
      <c r="D17" s="286"/>
      <c r="E17" s="286"/>
      <c r="F17" s="35">
        <f t="shared" ref="F17:I17" si="4">F11-F14</f>
        <v>-4448.4500000000116</v>
      </c>
      <c r="G17" s="35">
        <f t="shared" si="4"/>
        <v>-2990</v>
      </c>
      <c r="H17" s="35">
        <f t="shared" si="4"/>
        <v>0</v>
      </c>
      <c r="I17" s="35">
        <f t="shared" si="4"/>
        <v>-149.80000000004657</v>
      </c>
      <c r="J17" s="232">
        <f t="shared" si="1"/>
        <v>3.3674650721048049</v>
      </c>
      <c r="K17" s="233">
        <f t="shared" si="2"/>
        <v>5.0100334448176111</v>
      </c>
    </row>
    <row r="18" spans="1:11" ht="17.399999999999999" x14ac:dyDescent="0.3">
      <c r="A18" s="5"/>
      <c r="B18" s="9"/>
      <c r="C18" s="9"/>
      <c r="D18" s="9"/>
      <c r="E18" s="9"/>
      <c r="F18" s="19"/>
      <c r="G18" s="3"/>
      <c r="H18" s="3"/>
      <c r="I18" s="3"/>
    </row>
    <row r="19" spans="1:11" ht="18" customHeight="1" x14ac:dyDescent="0.3">
      <c r="A19" s="290" t="s">
        <v>29</v>
      </c>
      <c r="B19" s="291"/>
      <c r="C19" s="291"/>
      <c r="D19" s="291"/>
      <c r="E19" s="291"/>
      <c r="F19" s="291"/>
      <c r="G19" s="291"/>
      <c r="H19" s="291"/>
      <c r="I19" s="291"/>
    </row>
    <row r="20" spans="1:11" ht="17.399999999999999" x14ac:dyDescent="0.3">
      <c r="A20" s="21"/>
      <c r="B20" s="19"/>
      <c r="C20" s="19"/>
      <c r="D20" s="19"/>
      <c r="E20" s="19"/>
      <c r="F20" s="19"/>
      <c r="G20" s="20"/>
      <c r="H20" s="20"/>
      <c r="I20" s="20"/>
    </row>
    <row r="21" spans="1:11" ht="26.4" x14ac:dyDescent="0.3">
      <c r="A21" s="22"/>
      <c r="B21" s="23"/>
      <c r="C21" s="23"/>
      <c r="D21" s="24"/>
      <c r="E21" s="25"/>
      <c r="F21" s="144" t="s">
        <v>221</v>
      </c>
      <c r="G21" s="4" t="s">
        <v>234</v>
      </c>
      <c r="H21" s="4" t="s">
        <v>233</v>
      </c>
      <c r="I21" s="144" t="s">
        <v>214</v>
      </c>
      <c r="J21" s="145" t="s">
        <v>215</v>
      </c>
      <c r="K21" s="145" t="s">
        <v>215</v>
      </c>
    </row>
    <row r="22" spans="1:11" ht="15.75" customHeight="1" x14ac:dyDescent="0.3">
      <c r="A22" s="282" t="s">
        <v>8</v>
      </c>
      <c r="B22" s="283"/>
      <c r="C22" s="283"/>
      <c r="D22" s="283"/>
      <c r="E22" s="283"/>
      <c r="F22" s="153"/>
      <c r="G22" s="26"/>
      <c r="H22" s="26"/>
      <c r="I22" s="26"/>
      <c r="J22" s="141"/>
      <c r="K22" s="141"/>
    </row>
    <row r="23" spans="1:11" x14ac:dyDescent="0.3">
      <c r="A23" s="282" t="s">
        <v>9</v>
      </c>
      <c r="B23" s="284"/>
      <c r="C23" s="284"/>
      <c r="D23" s="284"/>
      <c r="E23" s="284"/>
      <c r="F23" s="152"/>
      <c r="G23" s="26"/>
      <c r="H23" s="26"/>
      <c r="I23" s="26"/>
      <c r="J23" s="141"/>
      <c r="K23" s="141"/>
    </row>
    <row r="24" spans="1:11" x14ac:dyDescent="0.3">
      <c r="A24" s="285" t="s">
        <v>10</v>
      </c>
      <c r="B24" s="286"/>
      <c r="C24" s="286"/>
      <c r="D24" s="286"/>
      <c r="E24" s="286"/>
      <c r="F24" s="162"/>
      <c r="G24" s="35">
        <v>0</v>
      </c>
      <c r="H24" s="35">
        <v>0</v>
      </c>
      <c r="I24" s="35">
        <v>0</v>
      </c>
      <c r="J24" s="163"/>
      <c r="K24" s="164"/>
    </row>
    <row r="25" spans="1:11" ht="17.399999999999999" x14ac:dyDescent="0.3">
      <c r="A25" s="18"/>
      <c r="B25" s="19"/>
      <c r="C25" s="19"/>
      <c r="D25" s="19"/>
      <c r="E25" s="19"/>
      <c r="F25" s="19"/>
      <c r="G25" s="20"/>
      <c r="H25" s="20"/>
      <c r="I25" s="20"/>
    </row>
    <row r="26" spans="1:11" ht="18" customHeight="1" x14ac:dyDescent="0.3">
      <c r="A26" s="290" t="s">
        <v>36</v>
      </c>
      <c r="B26" s="291"/>
      <c r="C26" s="291"/>
      <c r="D26" s="291"/>
      <c r="E26" s="291"/>
      <c r="F26" s="291"/>
      <c r="G26" s="291"/>
      <c r="H26" s="291"/>
      <c r="I26" s="291"/>
    </row>
    <row r="27" spans="1:11" ht="17.399999999999999" x14ac:dyDescent="0.3">
      <c r="A27" s="18"/>
      <c r="B27" s="19"/>
      <c r="C27" s="19"/>
      <c r="D27" s="19"/>
      <c r="E27" s="19"/>
      <c r="F27" s="19"/>
      <c r="G27" s="20"/>
      <c r="H27" s="20"/>
      <c r="I27" s="20"/>
    </row>
    <row r="28" spans="1:11" ht="26.4" x14ac:dyDescent="0.3">
      <c r="A28" s="22"/>
      <c r="B28" s="23"/>
      <c r="C28" s="23"/>
      <c r="D28" s="24"/>
      <c r="E28" s="25"/>
      <c r="F28" s="144" t="s">
        <v>221</v>
      </c>
      <c r="G28" s="4" t="s">
        <v>234</v>
      </c>
      <c r="H28" s="4" t="s">
        <v>233</v>
      </c>
      <c r="I28" s="144" t="s">
        <v>214</v>
      </c>
      <c r="J28" s="145" t="s">
        <v>215</v>
      </c>
      <c r="K28" s="145" t="s">
        <v>215</v>
      </c>
    </row>
    <row r="29" spans="1:11" ht="24.6" customHeight="1" x14ac:dyDescent="0.3">
      <c r="A29" s="302" t="s">
        <v>117</v>
      </c>
      <c r="B29" s="303"/>
      <c r="C29" s="303"/>
      <c r="D29" s="303"/>
      <c r="E29" s="303"/>
      <c r="F29" s="154">
        <v>17299.849999999999</v>
      </c>
      <c r="G29" s="36">
        <v>1880</v>
      </c>
      <c r="H29" s="36">
        <f t="shared" ref="H29:I29" si="5">H30</f>
        <v>0</v>
      </c>
      <c r="I29" s="36">
        <f t="shared" si="5"/>
        <v>11051.17</v>
      </c>
      <c r="J29" s="159">
        <f>I29/F29*100</f>
        <v>63.880149249848998</v>
      </c>
      <c r="K29" s="159">
        <f>I29/G29*100</f>
        <v>587.82819148936176</v>
      </c>
    </row>
    <row r="30" spans="1:11" ht="30" customHeight="1" x14ac:dyDescent="0.3">
      <c r="A30" s="304" t="s">
        <v>7</v>
      </c>
      <c r="B30" s="305"/>
      <c r="C30" s="305"/>
      <c r="D30" s="305"/>
      <c r="E30" s="305"/>
      <c r="F30" s="155">
        <v>17299.849999999999</v>
      </c>
      <c r="G30" s="37">
        <v>2990</v>
      </c>
      <c r="H30" s="37"/>
      <c r="I30" s="37">
        <v>11051.17</v>
      </c>
      <c r="J30" s="160">
        <f>I30/F30*100</f>
        <v>63.880149249848998</v>
      </c>
      <c r="K30" s="161">
        <f>I30/G30*100</f>
        <v>369.60434782608695</v>
      </c>
    </row>
    <row r="33" spans="1:11" x14ac:dyDescent="0.3">
      <c r="A33" s="289" t="s">
        <v>11</v>
      </c>
      <c r="B33" s="284"/>
      <c r="C33" s="284"/>
      <c r="D33" s="284"/>
      <c r="E33" s="284"/>
      <c r="F33" s="152"/>
      <c r="G33" s="34">
        <v>0</v>
      </c>
      <c r="H33" s="34">
        <v>0</v>
      </c>
      <c r="I33" s="34">
        <v>0</v>
      </c>
      <c r="J33" s="141"/>
      <c r="K33" s="141"/>
    </row>
    <row r="34" spans="1:11" ht="11.25" customHeight="1" x14ac:dyDescent="0.3">
      <c r="A34" s="13"/>
      <c r="B34" s="14"/>
      <c r="C34" s="14"/>
      <c r="D34" s="14"/>
      <c r="E34" s="14"/>
      <c r="F34" s="14"/>
      <c r="G34" s="15"/>
      <c r="H34" s="15"/>
      <c r="I34" s="15"/>
    </row>
    <row r="35" spans="1:11" ht="8.25" customHeight="1" x14ac:dyDescent="0.3"/>
    <row r="36" spans="1:11" ht="8.25" customHeight="1" x14ac:dyDescent="0.3"/>
    <row r="37" spans="1:11" ht="41.25" customHeight="1" x14ac:dyDescent="0.3">
      <c r="A37" s="300" t="s">
        <v>116</v>
      </c>
      <c r="B37" s="301"/>
      <c r="C37" s="301"/>
      <c r="D37" s="301"/>
      <c r="E37" s="301"/>
      <c r="F37" s="301"/>
      <c r="G37" s="301"/>
      <c r="H37" s="301"/>
      <c r="I37" s="301"/>
    </row>
  </sheetData>
  <mergeCells count="20">
    <mergeCell ref="A37:I37"/>
    <mergeCell ref="A26:I26"/>
    <mergeCell ref="A33:E33"/>
    <mergeCell ref="A29:E29"/>
    <mergeCell ref="A30:E30"/>
    <mergeCell ref="A1:K1"/>
    <mergeCell ref="A22:E22"/>
    <mergeCell ref="A23:E23"/>
    <mergeCell ref="A24:E24"/>
    <mergeCell ref="A16:E16"/>
    <mergeCell ref="A17:E17"/>
    <mergeCell ref="A15:E15"/>
    <mergeCell ref="A7:I7"/>
    <mergeCell ref="A19:I19"/>
    <mergeCell ref="A3:I3"/>
    <mergeCell ref="A11:E11"/>
    <mergeCell ref="A12:E12"/>
    <mergeCell ref="A13:E13"/>
    <mergeCell ref="A10:E10"/>
    <mergeCell ref="A5:K5"/>
  </mergeCells>
  <pageMargins left="0.7" right="0.7" top="0.75" bottom="0.75" header="0.3" footer="0.3"/>
  <pageSetup paperSize="8" orientation="landscape" horizontalDpi="4294967293" r:id="rId1"/>
  <headerFooter>
    <oddHeader>&amp;C&amp;N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showWhiteSpace="0" view="pageLayout" topLeftCell="A33" zoomScaleNormal="100" workbookViewId="0">
      <selection activeCell="K5" sqref="K5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4" width="39.5546875" customWidth="1"/>
    <col min="5" max="5" width="16.6640625" customWidth="1"/>
    <col min="6" max="6" width="14.44140625" customWidth="1"/>
    <col min="7" max="7" width="14.109375" customWidth="1"/>
    <col min="8" max="8" width="18.6640625" customWidth="1"/>
    <col min="9" max="10" width="8.33203125" customWidth="1"/>
    <col min="11" max="11" width="12.6640625" bestFit="1" customWidth="1"/>
  </cols>
  <sheetData>
    <row r="1" spans="1:11" ht="15.6" x14ac:dyDescent="0.3">
      <c r="A1" s="306" t="s">
        <v>24</v>
      </c>
      <c r="B1" s="306"/>
      <c r="C1" s="306"/>
      <c r="D1" s="306"/>
      <c r="E1" s="306"/>
      <c r="F1" s="306"/>
      <c r="G1" s="307"/>
      <c r="H1" s="307"/>
    </row>
    <row r="2" spans="1:11" ht="18" customHeight="1" x14ac:dyDescent="0.3">
      <c r="A2" s="61"/>
      <c r="B2" s="61"/>
      <c r="C2" s="61"/>
      <c r="D2" s="61"/>
      <c r="E2" s="128"/>
      <c r="F2" s="61"/>
      <c r="G2" s="62"/>
      <c r="H2" s="62"/>
    </row>
    <row r="3" spans="1:11" ht="18" customHeight="1" x14ac:dyDescent="0.3">
      <c r="A3" s="306" t="s">
        <v>256</v>
      </c>
      <c r="B3" s="308"/>
      <c r="C3" s="308"/>
      <c r="D3" s="308"/>
      <c r="E3" s="308"/>
      <c r="F3" s="308"/>
      <c r="G3" s="308"/>
      <c r="H3" s="308"/>
    </row>
    <row r="4" spans="1:11" ht="18" customHeight="1" x14ac:dyDescent="0.3">
      <c r="A4" s="243"/>
      <c r="B4" s="244"/>
      <c r="C4" s="244"/>
      <c r="D4" s="244"/>
      <c r="E4" s="244"/>
      <c r="F4" s="244"/>
      <c r="G4" s="244"/>
      <c r="H4" s="244"/>
    </row>
    <row r="5" spans="1:11" ht="21" customHeight="1" x14ac:dyDescent="0.3">
      <c r="A5" s="281" t="s">
        <v>257</v>
      </c>
      <c r="B5" s="281"/>
      <c r="C5" s="281"/>
      <c r="D5" s="281"/>
      <c r="E5" s="281"/>
      <c r="F5" s="281"/>
      <c r="G5" s="281"/>
      <c r="H5" s="281"/>
      <c r="I5" s="281"/>
      <c r="J5" s="281"/>
      <c r="K5" s="261"/>
    </row>
    <row r="6" spans="1:11" ht="15" x14ac:dyDescent="0.3">
      <c r="A6" s="309" t="s">
        <v>1</v>
      </c>
      <c r="B6" s="310"/>
      <c r="C6" s="310"/>
      <c r="D6" s="310"/>
      <c r="E6" s="310"/>
      <c r="F6" s="310"/>
      <c r="G6" s="310"/>
      <c r="H6" s="310"/>
    </row>
    <row r="7" spans="1:11" ht="17.399999999999999" customHeight="1" x14ac:dyDescent="0.3">
      <c r="A7" s="61"/>
      <c r="B7" s="61"/>
      <c r="C7" s="61"/>
      <c r="D7" s="61"/>
      <c r="E7" s="128"/>
      <c r="F7" s="61"/>
      <c r="G7" s="62"/>
      <c r="H7" s="128" t="s">
        <v>115</v>
      </c>
    </row>
    <row r="8" spans="1:11" ht="22.8" customHeight="1" x14ac:dyDescent="0.3">
      <c r="A8" s="111" t="s">
        <v>13</v>
      </c>
      <c r="B8" s="165" t="s">
        <v>14</v>
      </c>
      <c r="C8" s="165" t="s">
        <v>15</v>
      </c>
      <c r="D8" s="165" t="s">
        <v>12</v>
      </c>
      <c r="E8" s="165" t="s">
        <v>224</v>
      </c>
      <c r="F8" s="17" t="s">
        <v>234</v>
      </c>
      <c r="G8" s="17" t="s">
        <v>233</v>
      </c>
      <c r="H8" s="166" t="s">
        <v>225</v>
      </c>
      <c r="I8" s="173" t="s">
        <v>215</v>
      </c>
      <c r="J8" s="173" t="s">
        <v>215</v>
      </c>
    </row>
    <row r="9" spans="1:11" ht="15" customHeight="1" x14ac:dyDescent="0.3">
      <c r="A9" s="311">
        <v>1</v>
      </c>
      <c r="B9" s="312"/>
      <c r="C9" s="312"/>
      <c r="D9" s="313"/>
      <c r="E9" s="169">
        <v>2</v>
      </c>
      <c r="F9" s="169">
        <v>3</v>
      </c>
      <c r="G9" s="169">
        <v>4</v>
      </c>
      <c r="H9" s="170">
        <v>5</v>
      </c>
      <c r="I9" s="171" t="s">
        <v>222</v>
      </c>
      <c r="J9" s="172" t="s">
        <v>223</v>
      </c>
    </row>
    <row r="10" spans="1:11" ht="24.6" customHeight="1" x14ac:dyDescent="0.3">
      <c r="A10" s="82">
        <v>6</v>
      </c>
      <c r="B10" s="82"/>
      <c r="C10" s="82"/>
      <c r="D10" s="83" t="s">
        <v>1</v>
      </c>
      <c r="E10" s="191">
        <f>E11+E16+E19+E22+E29</f>
        <v>412405.86</v>
      </c>
      <c r="F10" s="187">
        <f>F11+F16+F19+F22+F29</f>
        <v>901622.73</v>
      </c>
      <c r="G10" s="187">
        <f>G11+G16+G19+G22+G29</f>
        <v>0</v>
      </c>
      <c r="H10" s="195">
        <f>H11+H16+H19+H22+H29</f>
        <v>474480.55</v>
      </c>
      <c r="I10" s="156">
        <f>H10/E10*100</f>
        <v>115.05184480162333</v>
      </c>
      <c r="J10" s="156">
        <f>H10/F10*100</f>
        <v>52.625176164314311</v>
      </c>
    </row>
    <row r="11" spans="1:11" s="33" customFormat="1" ht="31.2" customHeight="1" x14ac:dyDescent="0.3">
      <c r="A11" s="84"/>
      <c r="B11" s="84">
        <v>63</v>
      </c>
      <c r="C11" s="84"/>
      <c r="D11" s="84" t="s">
        <v>33</v>
      </c>
      <c r="E11" s="192">
        <f t="shared" ref="E11:H11" si="0">E12</f>
        <v>347193.75</v>
      </c>
      <c r="F11" s="188">
        <f t="shared" si="0"/>
        <v>784440</v>
      </c>
      <c r="G11" s="188">
        <f t="shared" si="0"/>
        <v>0</v>
      </c>
      <c r="H11" s="196">
        <f t="shared" si="0"/>
        <v>433326.86</v>
      </c>
      <c r="I11" s="157">
        <f t="shared" ref="I11:I41" si="1">H11/E11*100</f>
        <v>124.80836996633724</v>
      </c>
      <c r="J11" s="157">
        <f t="shared" ref="J11:J41" si="2">H11/F11*100</f>
        <v>55.240280964764679</v>
      </c>
    </row>
    <row r="12" spans="1:11" s="33" customFormat="1" ht="33" customHeight="1" x14ac:dyDescent="0.3">
      <c r="A12" s="84"/>
      <c r="B12" s="84">
        <v>636</v>
      </c>
      <c r="C12" s="84"/>
      <c r="D12" s="84" t="s">
        <v>48</v>
      </c>
      <c r="E12" s="192">
        <f>E13+E15+E14</f>
        <v>347193.75</v>
      </c>
      <c r="F12" s="188">
        <f>F13+F15+F14</f>
        <v>784440</v>
      </c>
      <c r="G12" s="188">
        <f>G13+G15+G14</f>
        <v>0</v>
      </c>
      <c r="H12" s="196">
        <f>H13+H15+H14</f>
        <v>433326.86</v>
      </c>
      <c r="I12" s="157">
        <f t="shared" si="1"/>
        <v>124.80836996633724</v>
      </c>
      <c r="J12" s="157">
        <f t="shared" si="2"/>
        <v>55.240280964764679</v>
      </c>
    </row>
    <row r="13" spans="1:11" ht="45.75" customHeight="1" x14ac:dyDescent="0.3">
      <c r="A13" s="84"/>
      <c r="B13" s="85">
        <v>63612</v>
      </c>
      <c r="C13" s="84"/>
      <c r="D13" s="85" t="s">
        <v>49</v>
      </c>
      <c r="E13" s="194">
        <v>346804.41</v>
      </c>
      <c r="F13" s="86">
        <v>777870</v>
      </c>
      <c r="G13" s="86"/>
      <c r="H13" s="167">
        <v>431615.56</v>
      </c>
      <c r="I13" s="157">
        <f t="shared" si="1"/>
        <v>124.45503792757422</v>
      </c>
      <c r="J13" s="157">
        <f t="shared" si="2"/>
        <v>55.48684998778716</v>
      </c>
    </row>
    <row r="14" spans="1:11" ht="45.75" customHeight="1" x14ac:dyDescent="0.3">
      <c r="A14" s="84"/>
      <c r="B14" s="85">
        <v>63613</v>
      </c>
      <c r="C14" s="84"/>
      <c r="D14" s="85" t="s">
        <v>49</v>
      </c>
      <c r="E14" s="194">
        <v>389.34</v>
      </c>
      <c r="F14" s="86">
        <v>3520</v>
      </c>
      <c r="G14" s="86"/>
      <c r="H14" s="167">
        <v>1711.3</v>
      </c>
      <c r="I14" s="157">
        <f t="shared" si="1"/>
        <v>439.53870652899781</v>
      </c>
      <c r="J14" s="157">
        <f t="shared" si="2"/>
        <v>48.616477272727273</v>
      </c>
    </row>
    <row r="15" spans="1:11" ht="46.5" customHeight="1" x14ac:dyDescent="0.3">
      <c r="A15" s="84"/>
      <c r="B15" s="85">
        <v>63621</v>
      </c>
      <c r="C15" s="84"/>
      <c r="D15" s="85" t="s">
        <v>50</v>
      </c>
      <c r="E15" s="194">
        <v>0</v>
      </c>
      <c r="F15" s="86">
        <v>3050</v>
      </c>
      <c r="G15" s="86"/>
      <c r="H15" s="167">
        <v>0</v>
      </c>
      <c r="I15" s="208" t="s">
        <v>218</v>
      </c>
      <c r="J15" s="208" t="s">
        <v>218</v>
      </c>
    </row>
    <row r="16" spans="1:11" s="33" customFormat="1" ht="19.5" customHeight="1" x14ac:dyDescent="0.3">
      <c r="A16" s="84"/>
      <c r="B16" s="84">
        <v>64</v>
      </c>
      <c r="C16" s="84"/>
      <c r="D16" s="84" t="s">
        <v>42</v>
      </c>
      <c r="E16" s="192">
        <f t="shared" ref="E16:H17" si="3">E17</f>
        <v>0.13</v>
      </c>
      <c r="F16" s="188">
        <f t="shared" si="3"/>
        <v>10</v>
      </c>
      <c r="G16" s="188">
        <f t="shared" si="3"/>
        <v>0</v>
      </c>
      <c r="H16" s="196">
        <f t="shared" si="3"/>
        <v>0</v>
      </c>
      <c r="I16" s="208" t="s">
        <v>218</v>
      </c>
      <c r="J16" s="208" t="s">
        <v>218</v>
      </c>
    </row>
    <row r="17" spans="1:10" s="33" customFormat="1" ht="21.6" customHeight="1" x14ac:dyDescent="0.3">
      <c r="A17" s="84"/>
      <c r="B17" s="84">
        <v>641</v>
      </c>
      <c r="C17" s="84"/>
      <c r="D17" s="84" t="s">
        <v>43</v>
      </c>
      <c r="E17" s="192">
        <f t="shared" si="3"/>
        <v>0.13</v>
      </c>
      <c r="F17" s="188">
        <f t="shared" si="3"/>
        <v>10</v>
      </c>
      <c r="G17" s="188">
        <f t="shared" si="3"/>
        <v>0</v>
      </c>
      <c r="H17" s="196">
        <f t="shared" si="3"/>
        <v>0</v>
      </c>
      <c r="I17" s="208" t="s">
        <v>218</v>
      </c>
      <c r="J17" s="208" t="s">
        <v>218</v>
      </c>
    </row>
    <row r="18" spans="1:10" ht="32.25" customHeight="1" x14ac:dyDescent="0.3">
      <c r="A18" s="84"/>
      <c r="B18" s="85">
        <v>64132</v>
      </c>
      <c r="C18" s="84"/>
      <c r="D18" s="85" t="s">
        <v>44</v>
      </c>
      <c r="E18" s="197">
        <v>0.13</v>
      </c>
      <c r="F18" s="198">
        <v>10</v>
      </c>
      <c r="G18" s="198"/>
      <c r="H18" s="199">
        <v>0</v>
      </c>
      <c r="I18" s="208" t="s">
        <v>218</v>
      </c>
      <c r="J18" s="208" t="s">
        <v>218</v>
      </c>
    </row>
    <row r="19" spans="1:10" s="33" customFormat="1" ht="49.5" customHeight="1" x14ac:dyDescent="0.3">
      <c r="A19" s="84"/>
      <c r="B19" s="84">
        <v>65</v>
      </c>
      <c r="C19" s="84"/>
      <c r="D19" s="84" t="s">
        <v>45</v>
      </c>
      <c r="E19" s="192">
        <f t="shared" ref="E19:H20" si="4">E20</f>
        <v>31950.080000000002</v>
      </c>
      <c r="F19" s="188">
        <f t="shared" si="4"/>
        <v>57130</v>
      </c>
      <c r="G19" s="188">
        <f t="shared" si="4"/>
        <v>0</v>
      </c>
      <c r="H19" s="196">
        <f t="shared" si="4"/>
        <v>6964.61</v>
      </c>
      <c r="I19" s="157">
        <f t="shared" si="1"/>
        <v>21.798411772364886</v>
      </c>
      <c r="J19" s="157">
        <f t="shared" si="2"/>
        <v>12.190810432347279</v>
      </c>
    </row>
    <row r="20" spans="1:10" s="33" customFormat="1" ht="19.8" customHeight="1" x14ac:dyDescent="0.3">
      <c r="A20" s="84"/>
      <c r="B20" s="84">
        <v>652</v>
      </c>
      <c r="C20" s="84"/>
      <c r="D20" s="84" t="s">
        <v>46</v>
      </c>
      <c r="E20" s="192">
        <f t="shared" si="4"/>
        <v>31950.080000000002</v>
      </c>
      <c r="F20" s="188">
        <f t="shared" si="4"/>
        <v>57130</v>
      </c>
      <c r="G20" s="188">
        <f t="shared" si="4"/>
        <v>0</v>
      </c>
      <c r="H20" s="196">
        <f t="shared" si="4"/>
        <v>6964.61</v>
      </c>
      <c r="I20" s="157">
        <f t="shared" si="1"/>
        <v>21.798411772364886</v>
      </c>
      <c r="J20" s="157">
        <f t="shared" si="2"/>
        <v>12.190810432347279</v>
      </c>
    </row>
    <row r="21" spans="1:10" ht="17.399999999999999" customHeight="1" x14ac:dyDescent="0.3">
      <c r="A21" s="84"/>
      <c r="B21" s="85">
        <v>65269</v>
      </c>
      <c r="C21" s="84"/>
      <c r="D21" s="85" t="s">
        <v>47</v>
      </c>
      <c r="E21" s="194">
        <v>31950.080000000002</v>
      </c>
      <c r="F21" s="86">
        <v>57130</v>
      </c>
      <c r="G21" s="86"/>
      <c r="H21" s="167">
        <v>6964.61</v>
      </c>
      <c r="I21" s="157">
        <f t="shared" si="1"/>
        <v>21.798411772364886</v>
      </c>
      <c r="J21" s="157">
        <f t="shared" si="2"/>
        <v>12.190810432347279</v>
      </c>
    </row>
    <row r="22" spans="1:10" s="33" customFormat="1" ht="47.25" customHeight="1" x14ac:dyDescent="0.3">
      <c r="A22" s="87"/>
      <c r="B22" s="87">
        <v>66</v>
      </c>
      <c r="C22" s="88"/>
      <c r="D22" s="84" t="s">
        <v>39</v>
      </c>
      <c r="E22" s="193">
        <f t="shared" ref="E22:H22" si="5">E23+E26</f>
        <v>2737.17</v>
      </c>
      <c r="F22" s="189">
        <f t="shared" si="5"/>
        <v>3820</v>
      </c>
      <c r="G22" s="189">
        <f t="shared" si="5"/>
        <v>0</v>
      </c>
      <c r="H22" s="200">
        <f t="shared" si="5"/>
        <v>2513.75</v>
      </c>
      <c r="I22" s="157">
        <f t="shared" si="1"/>
        <v>91.837554846794305</v>
      </c>
      <c r="J22" s="157">
        <f t="shared" si="2"/>
        <v>65.804973821989535</v>
      </c>
    </row>
    <row r="23" spans="1:10" s="33" customFormat="1" ht="34.799999999999997" customHeight="1" x14ac:dyDescent="0.3">
      <c r="A23" s="87"/>
      <c r="B23" s="87">
        <v>661</v>
      </c>
      <c r="C23" s="88"/>
      <c r="D23" s="84" t="s">
        <v>40</v>
      </c>
      <c r="E23" s="193">
        <f t="shared" ref="E23:H23" si="6">E24+E25</f>
        <v>1321.7</v>
      </c>
      <c r="F23" s="189">
        <f t="shared" si="6"/>
        <v>2030</v>
      </c>
      <c r="G23" s="189">
        <f t="shared" si="6"/>
        <v>0</v>
      </c>
      <c r="H23" s="200">
        <f t="shared" si="6"/>
        <v>948.65</v>
      </c>
      <c r="I23" s="157">
        <f t="shared" si="1"/>
        <v>71.77498675947642</v>
      </c>
      <c r="J23" s="157">
        <f t="shared" si="2"/>
        <v>46.731527093596057</v>
      </c>
    </row>
    <row r="24" spans="1:10" s="31" customFormat="1" ht="18.75" customHeight="1" x14ac:dyDescent="0.3">
      <c r="A24" s="89"/>
      <c r="B24" s="89">
        <v>66142</v>
      </c>
      <c r="C24" s="90"/>
      <c r="D24" s="85" t="s">
        <v>103</v>
      </c>
      <c r="E24" s="197">
        <v>159.27000000000001</v>
      </c>
      <c r="F24" s="201">
        <v>270</v>
      </c>
      <c r="G24" s="201"/>
      <c r="H24" s="202">
        <v>79.11</v>
      </c>
      <c r="I24" s="157">
        <f t="shared" si="1"/>
        <v>49.670371067997735</v>
      </c>
      <c r="J24" s="157">
        <f t="shared" si="2"/>
        <v>29.299999999999997</v>
      </c>
    </row>
    <row r="25" spans="1:10" ht="20.25" customHeight="1" x14ac:dyDescent="0.3">
      <c r="A25" s="89"/>
      <c r="B25" s="89">
        <v>66151</v>
      </c>
      <c r="C25" s="88"/>
      <c r="D25" s="89" t="s">
        <v>41</v>
      </c>
      <c r="E25" s="203">
        <v>1162.43</v>
      </c>
      <c r="F25" s="86">
        <v>1760</v>
      </c>
      <c r="G25" s="86"/>
      <c r="H25" s="167">
        <v>869.54</v>
      </c>
      <c r="I25" s="157">
        <f t="shared" si="1"/>
        <v>74.80364409039683</v>
      </c>
      <c r="J25" s="157">
        <f t="shared" si="2"/>
        <v>49.405681818181819</v>
      </c>
    </row>
    <row r="26" spans="1:10" s="33" customFormat="1" ht="30.75" customHeight="1" x14ac:dyDescent="0.3">
      <c r="A26" s="87"/>
      <c r="B26" s="87">
        <v>663</v>
      </c>
      <c r="C26" s="88"/>
      <c r="D26" s="91" t="s">
        <v>51</v>
      </c>
      <c r="E26" s="193">
        <f>E27+E28</f>
        <v>1415.47</v>
      </c>
      <c r="F26" s="193">
        <f t="shared" ref="F26:H26" si="7">F27+F28</f>
        <v>1790</v>
      </c>
      <c r="G26" s="193">
        <f t="shared" si="7"/>
        <v>0</v>
      </c>
      <c r="H26" s="193">
        <f t="shared" si="7"/>
        <v>1565.1</v>
      </c>
      <c r="I26" s="157">
        <f t="shared" si="1"/>
        <v>110.57104707270375</v>
      </c>
      <c r="J26" s="157">
        <f t="shared" si="2"/>
        <v>87.43575418994412</v>
      </c>
    </row>
    <row r="27" spans="1:10" ht="17.25" customHeight="1" x14ac:dyDescent="0.3">
      <c r="A27" s="92"/>
      <c r="B27" s="93">
        <v>66314</v>
      </c>
      <c r="C27" s="94"/>
      <c r="D27" s="95" t="s">
        <v>52</v>
      </c>
      <c r="E27" s="194">
        <v>902.52</v>
      </c>
      <c r="F27" s="86">
        <v>1790</v>
      </c>
      <c r="G27" s="86"/>
      <c r="H27" s="167">
        <v>1565.1</v>
      </c>
      <c r="I27" s="157">
        <f t="shared" si="1"/>
        <v>173.41443956920622</v>
      </c>
      <c r="J27" s="157">
        <f t="shared" si="2"/>
        <v>87.43575418994412</v>
      </c>
    </row>
    <row r="28" spans="1:10" ht="17.25" customHeight="1" x14ac:dyDescent="0.3">
      <c r="A28" s="92"/>
      <c r="B28" s="93">
        <v>66324</v>
      </c>
      <c r="C28" s="94"/>
      <c r="D28" s="95" t="s">
        <v>229</v>
      </c>
      <c r="E28" s="197">
        <v>512.95000000000005</v>
      </c>
      <c r="F28" s="204">
        <v>0</v>
      </c>
      <c r="G28" s="204"/>
      <c r="H28" s="205">
        <v>0</v>
      </c>
      <c r="I28" s="208" t="s">
        <v>218</v>
      </c>
      <c r="J28" s="208" t="s">
        <v>218</v>
      </c>
    </row>
    <row r="29" spans="1:10" s="33" customFormat="1" ht="31.2" x14ac:dyDescent="0.3">
      <c r="A29" s="84"/>
      <c r="B29" s="84">
        <v>67</v>
      </c>
      <c r="C29" s="84"/>
      <c r="D29" s="84" t="s">
        <v>34</v>
      </c>
      <c r="E29" s="192">
        <f t="shared" ref="E29:H30" si="8">E30</f>
        <v>30524.73</v>
      </c>
      <c r="F29" s="188">
        <f t="shared" si="8"/>
        <v>56222.73</v>
      </c>
      <c r="G29" s="188">
        <f t="shared" si="8"/>
        <v>0</v>
      </c>
      <c r="H29" s="196">
        <f t="shared" si="8"/>
        <v>31675.33</v>
      </c>
      <c r="I29" s="157">
        <f t="shared" si="1"/>
        <v>103.76940271052358</v>
      </c>
      <c r="J29" s="157">
        <f t="shared" si="2"/>
        <v>56.339010930276778</v>
      </c>
    </row>
    <row r="30" spans="1:10" s="33" customFormat="1" ht="49.5" customHeight="1" x14ac:dyDescent="0.3">
      <c r="A30" s="84"/>
      <c r="B30" s="84">
        <v>671</v>
      </c>
      <c r="C30" s="84"/>
      <c r="D30" s="84" t="s">
        <v>37</v>
      </c>
      <c r="E30" s="192">
        <f t="shared" si="8"/>
        <v>30524.73</v>
      </c>
      <c r="F30" s="188">
        <f t="shared" si="8"/>
        <v>56222.73</v>
      </c>
      <c r="G30" s="188">
        <f t="shared" si="8"/>
        <v>0</v>
      </c>
      <c r="H30" s="196">
        <f t="shared" si="8"/>
        <v>31675.33</v>
      </c>
      <c r="I30" s="157">
        <f t="shared" si="1"/>
        <v>103.76940271052358</v>
      </c>
      <c r="J30" s="157">
        <f t="shared" si="2"/>
        <v>56.339010930276778</v>
      </c>
    </row>
    <row r="31" spans="1:10" ht="33.75" customHeight="1" x14ac:dyDescent="0.3">
      <c r="A31" s="84"/>
      <c r="B31" s="85">
        <v>67111</v>
      </c>
      <c r="C31" s="85"/>
      <c r="D31" s="85" t="s">
        <v>38</v>
      </c>
      <c r="E31" s="194">
        <v>30524.73</v>
      </c>
      <c r="F31" s="86">
        <v>56222.73</v>
      </c>
      <c r="G31" s="86"/>
      <c r="H31" s="167">
        <v>31675.33</v>
      </c>
      <c r="I31" s="157">
        <f t="shared" si="1"/>
        <v>103.76940271052358</v>
      </c>
      <c r="J31" s="157">
        <f t="shared" si="2"/>
        <v>56.339010930276778</v>
      </c>
    </row>
    <row r="32" spans="1:10" ht="31.5" customHeight="1" x14ac:dyDescent="0.3">
      <c r="A32" s="82">
        <v>7</v>
      </c>
      <c r="B32" s="82"/>
      <c r="C32" s="82"/>
      <c r="D32" s="96" t="s">
        <v>202</v>
      </c>
      <c r="E32" s="191">
        <f t="shared" ref="E32:H32" si="9">E33</f>
        <v>196.15</v>
      </c>
      <c r="F32" s="187">
        <f t="shared" si="9"/>
        <v>400</v>
      </c>
      <c r="G32" s="187">
        <f t="shared" si="9"/>
        <v>0</v>
      </c>
      <c r="H32" s="195">
        <f t="shared" si="9"/>
        <v>122.22</v>
      </c>
      <c r="I32" s="156">
        <f t="shared" si="1"/>
        <v>62.309457048177407</v>
      </c>
      <c r="J32" s="156">
        <f t="shared" si="2"/>
        <v>30.555</v>
      </c>
    </row>
    <row r="33" spans="1:11" s="33" customFormat="1" ht="36.75" customHeight="1" x14ac:dyDescent="0.3">
      <c r="A33" s="84"/>
      <c r="B33" s="84">
        <v>72</v>
      </c>
      <c r="C33" s="84"/>
      <c r="D33" s="95" t="s">
        <v>203</v>
      </c>
      <c r="E33" s="192">
        <f t="shared" ref="E33:H34" si="10">E34</f>
        <v>196.15</v>
      </c>
      <c r="F33" s="188">
        <f t="shared" si="10"/>
        <v>400</v>
      </c>
      <c r="G33" s="188">
        <f t="shared" si="10"/>
        <v>0</v>
      </c>
      <c r="H33" s="196">
        <f t="shared" si="10"/>
        <v>122.22</v>
      </c>
      <c r="I33" s="157">
        <f t="shared" si="1"/>
        <v>62.309457048177407</v>
      </c>
      <c r="J33" s="157">
        <f t="shared" si="2"/>
        <v>30.555</v>
      </c>
    </row>
    <row r="34" spans="1:11" s="33" customFormat="1" ht="24.75" customHeight="1" x14ac:dyDescent="0.3">
      <c r="A34" s="84"/>
      <c r="B34" s="84">
        <v>721</v>
      </c>
      <c r="C34" s="84"/>
      <c r="D34" s="95" t="s">
        <v>204</v>
      </c>
      <c r="E34" s="192">
        <f t="shared" si="10"/>
        <v>196.15</v>
      </c>
      <c r="F34" s="188">
        <f t="shared" si="10"/>
        <v>400</v>
      </c>
      <c r="G34" s="188">
        <f t="shared" si="10"/>
        <v>0</v>
      </c>
      <c r="H34" s="196">
        <f t="shared" si="10"/>
        <v>122.22</v>
      </c>
      <c r="I34" s="157">
        <f t="shared" si="1"/>
        <v>62.309457048177407</v>
      </c>
      <c r="J34" s="157">
        <f t="shared" si="2"/>
        <v>30.555</v>
      </c>
    </row>
    <row r="35" spans="1:11" ht="33" customHeight="1" x14ac:dyDescent="0.3">
      <c r="A35" s="84"/>
      <c r="B35" s="85">
        <v>72111</v>
      </c>
      <c r="C35" s="84"/>
      <c r="D35" s="85" t="s">
        <v>205</v>
      </c>
      <c r="E35" s="194">
        <v>196.15</v>
      </c>
      <c r="F35" s="86">
        <v>400</v>
      </c>
      <c r="G35" s="86"/>
      <c r="H35" s="167">
        <v>122.22</v>
      </c>
      <c r="I35" s="157">
        <f t="shared" si="1"/>
        <v>62.309457048177407</v>
      </c>
      <c r="J35" s="157">
        <f t="shared" si="2"/>
        <v>30.555</v>
      </c>
    </row>
    <row r="36" spans="1:11" ht="19.2" customHeight="1" x14ac:dyDescent="0.3">
      <c r="A36" s="82">
        <v>9</v>
      </c>
      <c r="B36" s="82"/>
      <c r="C36" s="82"/>
      <c r="D36" s="83" t="s">
        <v>251</v>
      </c>
      <c r="E36" s="191">
        <f t="shared" ref="E36:H37" si="11">E37</f>
        <v>17299.849999999999</v>
      </c>
      <c r="F36" s="187">
        <f t="shared" si="11"/>
        <v>2990</v>
      </c>
      <c r="G36" s="187">
        <f t="shared" si="11"/>
        <v>0</v>
      </c>
      <c r="H36" s="195">
        <f t="shared" si="11"/>
        <v>11051.17</v>
      </c>
      <c r="I36" s="156">
        <f t="shared" si="1"/>
        <v>63.880149249848998</v>
      </c>
      <c r="J36" s="156">
        <f t="shared" si="2"/>
        <v>369.60434782608695</v>
      </c>
    </row>
    <row r="37" spans="1:11" s="33" customFormat="1" ht="27.75" customHeight="1" x14ac:dyDescent="0.3">
      <c r="A37" s="87"/>
      <c r="B37" s="84">
        <v>92</v>
      </c>
      <c r="C37" s="84"/>
      <c r="D37" s="84" t="s">
        <v>105</v>
      </c>
      <c r="E37" s="192">
        <f t="shared" si="11"/>
        <v>17299.849999999999</v>
      </c>
      <c r="F37" s="188">
        <f t="shared" si="11"/>
        <v>2990</v>
      </c>
      <c r="G37" s="188">
        <f t="shared" si="11"/>
        <v>0</v>
      </c>
      <c r="H37" s="196">
        <f t="shared" si="11"/>
        <v>11051.17</v>
      </c>
      <c r="I37" s="157">
        <f t="shared" si="1"/>
        <v>63.880149249848998</v>
      </c>
      <c r="J37" s="157">
        <f t="shared" si="2"/>
        <v>369.60434782608695</v>
      </c>
    </row>
    <row r="38" spans="1:11" s="33" customFormat="1" ht="27" customHeight="1" x14ac:dyDescent="0.3">
      <c r="A38" s="87"/>
      <c r="B38" s="87">
        <v>922</v>
      </c>
      <c r="C38" s="88"/>
      <c r="D38" s="91" t="s">
        <v>106</v>
      </c>
      <c r="E38" s="193">
        <f t="shared" ref="E38:H38" si="12">E39+E40</f>
        <v>17299.849999999999</v>
      </c>
      <c r="F38" s="189">
        <f t="shared" si="12"/>
        <v>2990</v>
      </c>
      <c r="G38" s="189">
        <f t="shared" si="12"/>
        <v>0</v>
      </c>
      <c r="H38" s="200">
        <f t="shared" si="12"/>
        <v>11051.17</v>
      </c>
      <c r="I38" s="157">
        <f t="shared" si="1"/>
        <v>63.880149249848998</v>
      </c>
      <c r="J38" s="157">
        <f t="shared" si="2"/>
        <v>369.60434782608695</v>
      </c>
    </row>
    <row r="39" spans="1:11" ht="27" customHeight="1" x14ac:dyDescent="0.3">
      <c r="A39" s="92"/>
      <c r="B39" s="93">
        <v>9221</v>
      </c>
      <c r="C39" s="94"/>
      <c r="D39" s="95" t="s">
        <v>107</v>
      </c>
      <c r="E39" s="197">
        <v>18506.21</v>
      </c>
      <c r="F39" s="198">
        <v>3260</v>
      </c>
      <c r="G39" s="198"/>
      <c r="H39" s="199">
        <v>11051.17</v>
      </c>
      <c r="I39" s="157">
        <f t="shared" si="1"/>
        <v>59.716008842437219</v>
      </c>
      <c r="J39" s="157">
        <f t="shared" si="2"/>
        <v>338.99294478527605</v>
      </c>
    </row>
    <row r="40" spans="1:11" ht="27" customHeight="1" x14ac:dyDescent="0.3">
      <c r="A40" s="92"/>
      <c r="B40" s="93">
        <v>9222</v>
      </c>
      <c r="C40" s="94"/>
      <c r="D40" s="95" t="s">
        <v>108</v>
      </c>
      <c r="E40" s="197">
        <v>-1206.3599999999999</v>
      </c>
      <c r="F40" s="198">
        <v>-270</v>
      </c>
      <c r="G40" s="198"/>
      <c r="H40" s="199">
        <v>0</v>
      </c>
      <c r="I40" s="208" t="s">
        <v>218</v>
      </c>
      <c r="J40" s="208" t="s">
        <v>218</v>
      </c>
    </row>
    <row r="41" spans="1:11" ht="26.25" customHeight="1" x14ac:dyDescent="0.3">
      <c r="A41" s="97"/>
      <c r="B41" s="97"/>
      <c r="C41" s="97"/>
      <c r="D41" s="98" t="s">
        <v>89</v>
      </c>
      <c r="E41" s="190">
        <f>E10+E36+E32</f>
        <v>429901.86</v>
      </c>
      <c r="F41" s="190">
        <f>F10+F36+F32</f>
        <v>905012.73</v>
      </c>
      <c r="G41" s="190">
        <f>G10+G36+G32</f>
        <v>0</v>
      </c>
      <c r="H41" s="206">
        <f>H10+H36+H32</f>
        <v>485653.93999999994</v>
      </c>
      <c r="I41" s="207">
        <f t="shared" si="1"/>
        <v>112.9685598475894</v>
      </c>
      <c r="J41" s="207">
        <f t="shared" si="2"/>
        <v>53.662663949489406</v>
      </c>
    </row>
    <row r="42" spans="1:11" ht="27" customHeight="1" x14ac:dyDescent="0.3">
      <c r="A42" s="99"/>
      <c r="B42" s="99"/>
      <c r="C42" s="99"/>
      <c r="D42" s="99"/>
      <c r="E42" s="99"/>
      <c r="F42" s="99"/>
      <c r="G42" s="99"/>
      <c r="H42" s="99"/>
      <c r="I42" s="57"/>
      <c r="J42" s="57"/>
    </row>
    <row r="43" spans="1:11" ht="15" x14ac:dyDescent="0.3">
      <c r="A43" s="309" t="s">
        <v>16</v>
      </c>
      <c r="B43" s="310"/>
      <c r="C43" s="310"/>
      <c r="D43" s="310"/>
      <c r="E43" s="310"/>
      <c r="F43" s="310"/>
      <c r="G43" s="310"/>
      <c r="H43" s="310"/>
      <c r="I43" s="57"/>
      <c r="J43" s="57"/>
    </row>
    <row r="44" spans="1:11" ht="15.6" customHeight="1" x14ac:dyDescent="0.3">
      <c r="A44" s="61"/>
      <c r="B44" s="61"/>
      <c r="C44" s="61"/>
      <c r="D44" s="61"/>
      <c r="E44" s="128"/>
      <c r="F44" s="61"/>
      <c r="G44" s="62"/>
      <c r="H44" s="62"/>
      <c r="I44" s="57"/>
      <c r="J44" s="57"/>
    </row>
    <row r="45" spans="1:11" ht="30" customHeight="1" x14ac:dyDescent="0.3">
      <c r="A45" s="111" t="s">
        <v>13</v>
      </c>
      <c r="B45" s="165" t="s">
        <v>14</v>
      </c>
      <c r="C45" s="165" t="s">
        <v>15</v>
      </c>
      <c r="D45" s="165" t="s">
        <v>17</v>
      </c>
      <c r="E45" s="165" t="s">
        <v>224</v>
      </c>
      <c r="F45" s="111" t="s">
        <v>30</v>
      </c>
      <c r="G45" s="111" t="s">
        <v>226</v>
      </c>
      <c r="H45" s="166" t="s">
        <v>225</v>
      </c>
      <c r="I45" s="173" t="s">
        <v>215</v>
      </c>
      <c r="J45" s="173" t="s">
        <v>215</v>
      </c>
    </row>
    <row r="46" spans="1:11" x14ac:dyDescent="0.3">
      <c r="A46" s="168">
        <v>1</v>
      </c>
      <c r="B46" s="169">
        <v>2</v>
      </c>
      <c r="C46" s="169">
        <v>3</v>
      </c>
      <c r="D46" s="169">
        <v>4</v>
      </c>
      <c r="E46" s="169">
        <v>5</v>
      </c>
      <c r="F46" s="169">
        <v>6</v>
      </c>
      <c r="G46" s="169">
        <v>7</v>
      </c>
      <c r="H46" s="170">
        <v>8</v>
      </c>
      <c r="I46" s="174" t="s">
        <v>228</v>
      </c>
      <c r="J46" s="174" t="s">
        <v>227</v>
      </c>
    </row>
    <row r="47" spans="1:11" ht="15.6" x14ac:dyDescent="0.3">
      <c r="A47" s="82">
        <v>3</v>
      </c>
      <c r="B47" s="82"/>
      <c r="C47" s="82"/>
      <c r="D47" s="82" t="s">
        <v>18</v>
      </c>
      <c r="E47" s="209">
        <f>E48+E55+E89+E93</f>
        <v>414208.67</v>
      </c>
      <c r="F47" s="209">
        <f>F48+F55+F89+F93</f>
        <v>896786.37</v>
      </c>
      <c r="G47" s="209">
        <f>G48+G55+G89+G93</f>
        <v>0</v>
      </c>
      <c r="H47" s="210">
        <f>H48+H55+H89+H93+H96</f>
        <v>474577.56</v>
      </c>
      <c r="I47" s="211">
        <f>H47/E47*100</f>
        <v>114.57451144129843</v>
      </c>
      <c r="J47" s="211">
        <f>H47/F47*100</f>
        <v>52.919800732475451</v>
      </c>
      <c r="K47" s="38"/>
    </row>
    <row r="48" spans="1:11" ht="15.6" x14ac:dyDescent="0.3">
      <c r="A48" s="84"/>
      <c r="B48" s="100">
        <v>31</v>
      </c>
      <c r="C48" s="85"/>
      <c r="D48" s="100" t="s">
        <v>19</v>
      </c>
      <c r="E48" s="212">
        <f t="shared" ref="E48:H48" si="13">E49+E51+E53</f>
        <v>336909.23000000004</v>
      </c>
      <c r="F48" s="212">
        <f t="shared" si="13"/>
        <v>744300</v>
      </c>
      <c r="G48" s="212">
        <f t="shared" si="13"/>
        <v>0</v>
      </c>
      <c r="H48" s="213">
        <f t="shared" si="13"/>
        <v>385009.82</v>
      </c>
      <c r="I48" s="214">
        <f t="shared" ref="I48:I102" si="14">H48/E48*100</f>
        <v>114.27701758126365</v>
      </c>
      <c r="J48" s="214">
        <f t="shared" ref="J48:J101" si="15">H48/F48*100</f>
        <v>51.727773747144965</v>
      </c>
    </row>
    <row r="49" spans="1:11" s="33" customFormat="1" ht="15.6" x14ac:dyDescent="0.3">
      <c r="A49" s="84"/>
      <c r="B49" s="84">
        <v>311</v>
      </c>
      <c r="C49" s="84"/>
      <c r="D49" s="84" t="s">
        <v>53</v>
      </c>
      <c r="E49" s="192">
        <f t="shared" ref="E49:H49" si="16">E50</f>
        <v>282002.09000000003</v>
      </c>
      <c r="F49" s="192">
        <f t="shared" si="16"/>
        <v>621770</v>
      </c>
      <c r="G49" s="192">
        <f t="shared" si="16"/>
        <v>0</v>
      </c>
      <c r="H49" s="215">
        <f t="shared" si="16"/>
        <v>320203.94</v>
      </c>
      <c r="I49" s="214">
        <f t="shared" si="14"/>
        <v>113.54665492018161</v>
      </c>
      <c r="J49" s="214">
        <f t="shared" si="15"/>
        <v>51.498776074754325</v>
      </c>
    </row>
    <row r="50" spans="1:11" ht="15.6" x14ac:dyDescent="0.3">
      <c r="A50" s="84"/>
      <c r="B50" s="85">
        <v>31111</v>
      </c>
      <c r="C50" s="85"/>
      <c r="D50" s="85" t="s">
        <v>54</v>
      </c>
      <c r="E50" s="194">
        <v>282002.09000000003</v>
      </c>
      <c r="F50" s="216">
        <v>621770</v>
      </c>
      <c r="G50" s="216"/>
      <c r="H50" s="217">
        <v>320203.94</v>
      </c>
      <c r="I50" s="214">
        <f t="shared" si="14"/>
        <v>113.54665492018161</v>
      </c>
      <c r="J50" s="214">
        <f t="shared" si="15"/>
        <v>51.498776074754325</v>
      </c>
    </row>
    <row r="51" spans="1:11" s="33" customFormat="1" ht="15.6" x14ac:dyDescent="0.3">
      <c r="A51" s="84"/>
      <c r="B51" s="84">
        <v>312</v>
      </c>
      <c r="C51" s="84"/>
      <c r="D51" s="84" t="s">
        <v>55</v>
      </c>
      <c r="E51" s="192">
        <f t="shared" ref="E51:H51" si="17">E52</f>
        <v>8699.8700000000008</v>
      </c>
      <c r="F51" s="192">
        <f t="shared" si="17"/>
        <v>22710</v>
      </c>
      <c r="G51" s="192">
        <f t="shared" si="17"/>
        <v>0</v>
      </c>
      <c r="H51" s="215">
        <f t="shared" si="17"/>
        <v>13669.53</v>
      </c>
      <c r="I51" s="214">
        <f t="shared" si="14"/>
        <v>157.12338230341371</v>
      </c>
      <c r="J51" s="214">
        <f t="shared" si="15"/>
        <v>60.191677675033027</v>
      </c>
    </row>
    <row r="52" spans="1:11" ht="15.6" x14ac:dyDescent="0.3">
      <c r="A52" s="84"/>
      <c r="B52" s="85">
        <v>31219</v>
      </c>
      <c r="C52" s="85"/>
      <c r="D52" s="85" t="s">
        <v>55</v>
      </c>
      <c r="E52" s="194">
        <v>8699.8700000000008</v>
      </c>
      <c r="F52" s="216">
        <v>22710</v>
      </c>
      <c r="G52" s="216"/>
      <c r="H52" s="217">
        <v>13669.53</v>
      </c>
      <c r="I52" s="214">
        <f t="shared" si="14"/>
        <v>157.12338230341371</v>
      </c>
      <c r="J52" s="214">
        <f t="shared" si="15"/>
        <v>60.191677675033027</v>
      </c>
    </row>
    <row r="53" spans="1:11" s="33" customFormat="1" ht="15.6" x14ac:dyDescent="0.3">
      <c r="A53" s="84"/>
      <c r="B53" s="84">
        <v>313</v>
      </c>
      <c r="C53" s="84"/>
      <c r="D53" s="84" t="s">
        <v>56</v>
      </c>
      <c r="E53" s="192">
        <f t="shared" ref="E53:H53" si="18">E54</f>
        <v>46207.27</v>
      </c>
      <c r="F53" s="192">
        <f t="shared" si="18"/>
        <v>99820</v>
      </c>
      <c r="G53" s="192">
        <f t="shared" si="18"/>
        <v>0</v>
      </c>
      <c r="H53" s="215">
        <f t="shared" si="18"/>
        <v>51136.35</v>
      </c>
      <c r="I53" s="214">
        <f t="shared" si="14"/>
        <v>110.66732572601671</v>
      </c>
      <c r="J53" s="214">
        <f t="shared" si="15"/>
        <v>51.228561410538966</v>
      </c>
    </row>
    <row r="54" spans="1:11" ht="30" x14ac:dyDescent="0.3">
      <c r="A54" s="84"/>
      <c r="B54" s="85">
        <v>31321</v>
      </c>
      <c r="C54" s="85"/>
      <c r="D54" s="85" t="s">
        <v>57</v>
      </c>
      <c r="E54" s="194">
        <v>46207.27</v>
      </c>
      <c r="F54" s="216">
        <v>99820</v>
      </c>
      <c r="G54" s="216"/>
      <c r="H54" s="217">
        <v>51136.35</v>
      </c>
      <c r="I54" s="214">
        <f t="shared" si="14"/>
        <v>110.66732572601671</v>
      </c>
      <c r="J54" s="214">
        <f t="shared" si="15"/>
        <v>51.228561410538966</v>
      </c>
      <c r="K54" s="38"/>
    </row>
    <row r="55" spans="1:11" ht="15.6" x14ac:dyDescent="0.3">
      <c r="A55" s="89"/>
      <c r="B55" s="88">
        <v>32</v>
      </c>
      <c r="C55" s="88"/>
      <c r="D55" s="88" t="s">
        <v>27</v>
      </c>
      <c r="E55" s="218">
        <f>E56+E61+E71+E83</f>
        <v>76089.53</v>
      </c>
      <c r="F55" s="218">
        <f>F56+F61+F71+F83</f>
        <v>139378.18000000002</v>
      </c>
      <c r="G55" s="218">
        <f>G56+G61+G71+G83</f>
        <v>0</v>
      </c>
      <c r="H55" s="219">
        <f>H56+H61+H71+H83</f>
        <v>88545.37000000001</v>
      </c>
      <c r="I55" s="214">
        <f t="shared" si="14"/>
        <v>116.36997889197109</v>
      </c>
      <c r="J55" s="214">
        <f t="shared" si="15"/>
        <v>63.528860830296388</v>
      </c>
    </row>
    <row r="56" spans="1:11" s="33" customFormat="1" ht="15.6" x14ac:dyDescent="0.3">
      <c r="A56" s="87"/>
      <c r="B56" s="87">
        <v>321</v>
      </c>
      <c r="C56" s="87"/>
      <c r="D56" s="87" t="s">
        <v>58</v>
      </c>
      <c r="E56" s="193">
        <f t="shared" ref="E56" si="19">SUM(E57:E60)</f>
        <v>13387.749999999998</v>
      </c>
      <c r="F56" s="193">
        <f t="shared" ref="F56:H56" si="20">SUM(F57:F60)</f>
        <v>34371.18</v>
      </c>
      <c r="G56" s="193">
        <f t="shared" si="20"/>
        <v>0</v>
      </c>
      <c r="H56" s="220">
        <f t="shared" si="20"/>
        <v>23698.840000000004</v>
      </c>
      <c r="I56" s="214">
        <f t="shared" si="14"/>
        <v>177.01884185169283</v>
      </c>
      <c r="J56" s="214">
        <f t="shared" si="15"/>
        <v>68.949742196805587</v>
      </c>
    </row>
    <row r="57" spans="1:11" s="31" customFormat="1" ht="15.6" x14ac:dyDescent="0.3">
      <c r="A57" s="89"/>
      <c r="B57" s="89">
        <v>32119</v>
      </c>
      <c r="C57" s="89"/>
      <c r="D57" s="89" t="s">
        <v>66</v>
      </c>
      <c r="E57" s="203">
        <v>1334.72</v>
      </c>
      <c r="F57" s="216">
        <v>3207.07</v>
      </c>
      <c r="G57" s="216"/>
      <c r="H57" s="217">
        <v>2454.4699999999998</v>
      </c>
      <c r="I57" s="214">
        <f t="shared" si="14"/>
        <v>183.89400023975065</v>
      </c>
      <c r="J57" s="214">
        <f t="shared" si="15"/>
        <v>76.533097188399367</v>
      </c>
      <c r="K57"/>
    </row>
    <row r="58" spans="1:11" s="41" customFormat="1" ht="30.6" x14ac:dyDescent="0.3">
      <c r="A58" s="101"/>
      <c r="B58" s="101">
        <v>32121</v>
      </c>
      <c r="C58" s="101"/>
      <c r="D58" s="102" t="s">
        <v>59</v>
      </c>
      <c r="E58" s="221">
        <v>11430.72</v>
      </c>
      <c r="F58" s="216">
        <v>29160</v>
      </c>
      <c r="G58" s="216"/>
      <c r="H58" s="217">
        <v>18285.36</v>
      </c>
      <c r="I58" s="214">
        <f t="shared" si="14"/>
        <v>159.96682623666752</v>
      </c>
      <c r="J58" s="214">
        <f t="shared" si="15"/>
        <v>62.706995884773661</v>
      </c>
      <c r="K58" s="42"/>
    </row>
    <row r="59" spans="1:11" s="31" customFormat="1" ht="15.6" x14ac:dyDescent="0.3">
      <c r="A59" s="89"/>
      <c r="B59" s="89">
        <v>32131</v>
      </c>
      <c r="C59" s="89"/>
      <c r="D59" s="89" t="s">
        <v>67</v>
      </c>
      <c r="E59" s="203">
        <v>541.88</v>
      </c>
      <c r="F59" s="216">
        <v>1751.94</v>
      </c>
      <c r="G59" s="216"/>
      <c r="H59" s="217">
        <v>2848.77</v>
      </c>
      <c r="I59" s="214">
        <f t="shared" si="14"/>
        <v>525.71971654240792</v>
      </c>
      <c r="J59" s="214">
        <f t="shared" si="15"/>
        <v>162.60659611630535</v>
      </c>
      <c r="K59"/>
    </row>
    <row r="60" spans="1:11" s="31" customFormat="1" ht="15.6" x14ac:dyDescent="0.3">
      <c r="A60" s="89"/>
      <c r="B60" s="89">
        <v>32149</v>
      </c>
      <c r="C60" s="89"/>
      <c r="D60" s="89" t="s">
        <v>68</v>
      </c>
      <c r="E60" s="203">
        <v>80.430000000000007</v>
      </c>
      <c r="F60" s="216">
        <v>252.17</v>
      </c>
      <c r="G60" s="216"/>
      <c r="H60" s="217">
        <v>110.24</v>
      </c>
      <c r="I60" s="214">
        <f t="shared" si="14"/>
        <v>137.06328484396369</v>
      </c>
      <c r="J60" s="214">
        <f t="shared" si="15"/>
        <v>43.716540429075621</v>
      </c>
      <c r="K60"/>
    </row>
    <row r="61" spans="1:11" s="33" customFormat="1" ht="15.6" x14ac:dyDescent="0.3">
      <c r="A61" s="87"/>
      <c r="B61" s="87">
        <v>322</v>
      </c>
      <c r="C61" s="88"/>
      <c r="D61" s="91" t="s">
        <v>60</v>
      </c>
      <c r="E61" s="193">
        <f t="shared" ref="E61:H61" si="21">SUM(E62:E70)</f>
        <v>40475.699999999997</v>
      </c>
      <c r="F61" s="193">
        <f t="shared" si="21"/>
        <v>70280.960000000006</v>
      </c>
      <c r="G61" s="193">
        <f t="shared" si="21"/>
        <v>0</v>
      </c>
      <c r="H61" s="220">
        <f t="shared" si="21"/>
        <v>48120.990000000005</v>
      </c>
      <c r="I61" s="214">
        <f t="shared" si="14"/>
        <v>118.8885924147081</v>
      </c>
      <c r="J61" s="214">
        <f t="shared" si="15"/>
        <v>68.46945460050631</v>
      </c>
    </row>
    <row r="62" spans="1:11" ht="15.6" x14ac:dyDescent="0.3">
      <c r="A62" s="89"/>
      <c r="B62" s="89">
        <v>32211</v>
      </c>
      <c r="C62" s="90"/>
      <c r="D62" s="103" t="s">
        <v>69</v>
      </c>
      <c r="E62" s="221">
        <v>255.72</v>
      </c>
      <c r="F62" s="216">
        <v>783.07</v>
      </c>
      <c r="G62" s="216"/>
      <c r="H62" s="217">
        <v>684.69</v>
      </c>
      <c r="I62" s="214">
        <f t="shared" si="14"/>
        <v>267.74988268418582</v>
      </c>
      <c r="J62" s="214">
        <f t="shared" si="15"/>
        <v>87.436627632267871</v>
      </c>
    </row>
    <row r="63" spans="1:11" ht="15.6" x14ac:dyDescent="0.3">
      <c r="A63" s="89"/>
      <c r="B63" s="89">
        <v>32219</v>
      </c>
      <c r="C63" s="90"/>
      <c r="D63" s="103" t="s">
        <v>206</v>
      </c>
      <c r="E63" s="221">
        <v>1969.48</v>
      </c>
      <c r="F63" s="216">
        <v>4338.62</v>
      </c>
      <c r="G63" s="216"/>
      <c r="H63" s="217">
        <v>2379.0700000000002</v>
      </c>
      <c r="I63" s="214">
        <f t="shared" si="14"/>
        <v>120.79686008489551</v>
      </c>
      <c r="J63" s="214">
        <f t="shared" si="15"/>
        <v>54.834717029838984</v>
      </c>
    </row>
    <row r="64" spans="1:11" ht="15.6" x14ac:dyDescent="0.3">
      <c r="A64" s="89"/>
      <c r="B64" s="89">
        <v>32229</v>
      </c>
      <c r="C64" s="90"/>
      <c r="D64" s="103" t="s">
        <v>70</v>
      </c>
      <c r="E64" s="221">
        <v>21752.1</v>
      </c>
      <c r="F64" s="216">
        <v>47840</v>
      </c>
      <c r="G64" s="216"/>
      <c r="H64" s="217">
        <v>35102.57</v>
      </c>
      <c r="I64" s="214">
        <f t="shared" si="14"/>
        <v>161.37554534964443</v>
      </c>
      <c r="J64" s="214">
        <f t="shared" si="15"/>
        <v>73.374937290969896</v>
      </c>
    </row>
    <row r="65" spans="1:10" ht="15.6" x14ac:dyDescent="0.3">
      <c r="A65" s="89"/>
      <c r="B65" s="89">
        <v>32231</v>
      </c>
      <c r="C65" s="90"/>
      <c r="D65" s="103" t="s">
        <v>207</v>
      </c>
      <c r="E65" s="221">
        <v>2515.94</v>
      </c>
      <c r="F65" s="216">
        <v>5003.6499999999996</v>
      </c>
      <c r="G65" s="216"/>
      <c r="H65" s="217">
        <v>3501.64</v>
      </c>
      <c r="I65" s="214">
        <f t="shared" si="14"/>
        <v>139.17819979808738</v>
      </c>
      <c r="J65" s="214">
        <f t="shared" si="15"/>
        <v>69.981713349255045</v>
      </c>
    </row>
    <row r="66" spans="1:10" ht="15.6" x14ac:dyDescent="0.3">
      <c r="A66" s="89"/>
      <c r="B66" s="89">
        <v>32233</v>
      </c>
      <c r="C66" s="90"/>
      <c r="D66" s="103" t="s">
        <v>126</v>
      </c>
      <c r="E66" s="221">
        <v>4423.6000000000004</v>
      </c>
      <c r="F66" s="216">
        <v>7613.11</v>
      </c>
      <c r="G66" s="216"/>
      <c r="H66" s="217">
        <v>6092.15</v>
      </c>
      <c r="I66" s="214">
        <f t="shared" si="14"/>
        <v>137.71927841576994</v>
      </c>
      <c r="J66" s="214">
        <f t="shared" si="15"/>
        <v>80.021830762986482</v>
      </c>
    </row>
    <row r="67" spans="1:10" ht="15.6" x14ac:dyDescent="0.3">
      <c r="A67" s="89"/>
      <c r="B67" s="89">
        <v>32234</v>
      </c>
      <c r="C67" s="90"/>
      <c r="D67" s="103" t="s">
        <v>127</v>
      </c>
      <c r="E67" s="221">
        <v>73.25</v>
      </c>
      <c r="F67" s="216">
        <v>199.08</v>
      </c>
      <c r="G67" s="216"/>
      <c r="H67" s="217">
        <v>51.9</v>
      </c>
      <c r="I67" s="214">
        <f t="shared" si="14"/>
        <v>70.853242320819106</v>
      </c>
      <c r="J67" s="214">
        <f t="shared" si="15"/>
        <v>26.069921639541892</v>
      </c>
    </row>
    <row r="68" spans="1:10" ht="15.6" x14ac:dyDescent="0.3">
      <c r="A68" s="89"/>
      <c r="B68" s="89">
        <v>32244</v>
      </c>
      <c r="C68" s="90"/>
      <c r="D68" s="103" t="s">
        <v>79</v>
      </c>
      <c r="E68" s="221">
        <v>8594.5</v>
      </c>
      <c r="F68" s="216">
        <v>3247.8</v>
      </c>
      <c r="G68" s="216"/>
      <c r="H68" s="217">
        <v>202.93</v>
      </c>
      <c r="I68" s="214">
        <f t="shared" si="14"/>
        <v>2.361161207749142</v>
      </c>
      <c r="J68" s="214">
        <f t="shared" si="15"/>
        <v>6.2482295707863784</v>
      </c>
    </row>
    <row r="69" spans="1:10" ht="15.6" x14ac:dyDescent="0.3">
      <c r="A69" s="89"/>
      <c r="B69" s="89">
        <v>32251</v>
      </c>
      <c r="C69" s="90"/>
      <c r="D69" s="103" t="s">
        <v>208</v>
      </c>
      <c r="E69" s="221">
        <v>693.68</v>
      </c>
      <c r="F69" s="216">
        <v>969.08</v>
      </c>
      <c r="G69" s="216"/>
      <c r="H69" s="217">
        <v>106.04</v>
      </c>
      <c r="I69" s="214">
        <f t="shared" si="14"/>
        <v>15.286587475493024</v>
      </c>
      <c r="J69" s="214">
        <f t="shared" si="15"/>
        <v>10.942337061955669</v>
      </c>
    </row>
    <row r="70" spans="1:10" ht="15.6" x14ac:dyDescent="0.3">
      <c r="A70" s="89"/>
      <c r="B70" s="89">
        <v>32271</v>
      </c>
      <c r="C70" s="88"/>
      <c r="D70" s="89" t="s">
        <v>80</v>
      </c>
      <c r="E70" s="203">
        <v>197.43</v>
      </c>
      <c r="F70" s="216">
        <v>286.55</v>
      </c>
      <c r="G70" s="216"/>
      <c r="H70" s="217">
        <v>0</v>
      </c>
      <c r="I70" s="229" t="s">
        <v>218</v>
      </c>
      <c r="J70" s="229" t="s">
        <v>218</v>
      </c>
    </row>
    <row r="71" spans="1:10" s="33" customFormat="1" ht="15.6" x14ac:dyDescent="0.3">
      <c r="A71" s="87"/>
      <c r="B71" s="87">
        <v>323</v>
      </c>
      <c r="C71" s="88"/>
      <c r="D71" s="91" t="s">
        <v>71</v>
      </c>
      <c r="E71" s="193">
        <f>SUM(E72:E82)</f>
        <v>17979</v>
      </c>
      <c r="F71" s="193">
        <f>SUM(F72:F82)</f>
        <v>29847.07</v>
      </c>
      <c r="G71" s="193">
        <f>SUM(G72:G82)</f>
        <v>0</v>
      </c>
      <c r="H71" s="220">
        <f>SUM(H72:H82)</f>
        <v>14618.069999999998</v>
      </c>
      <c r="I71" s="214">
        <f t="shared" si="14"/>
        <v>81.306357416986472</v>
      </c>
      <c r="J71" s="214">
        <f t="shared" si="15"/>
        <v>48.976566209011466</v>
      </c>
    </row>
    <row r="72" spans="1:10" s="31" customFormat="1" ht="15.6" x14ac:dyDescent="0.3">
      <c r="A72" s="89"/>
      <c r="B72" s="89">
        <v>32311</v>
      </c>
      <c r="C72" s="90"/>
      <c r="D72" s="103" t="s">
        <v>209</v>
      </c>
      <c r="E72" s="222">
        <v>1368.36</v>
      </c>
      <c r="F72" s="222">
        <v>1207.78</v>
      </c>
      <c r="G72" s="222"/>
      <c r="H72" s="223">
        <v>510.76</v>
      </c>
      <c r="I72" s="214">
        <f t="shared" si="14"/>
        <v>37.326434564003627</v>
      </c>
      <c r="J72" s="214">
        <f t="shared" si="15"/>
        <v>42.289158621603271</v>
      </c>
    </row>
    <row r="73" spans="1:10" s="31" customFormat="1" ht="15.6" x14ac:dyDescent="0.3">
      <c r="A73" s="89"/>
      <c r="B73" s="89">
        <v>32313</v>
      </c>
      <c r="C73" s="90"/>
      <c r="D73" s="103" t="s">
        <v>138</v>
      </c>
      <c r="E73" s="222">
        <v>275.5</v>
      </c>
      <c r="F73" s="222">
        <v>424.71</v>
      </c>
      <c r="G73" s="222"/>
      <c r="H73" s="223">
        <v>225.44</v>
      </c>
      <c r="I73" s="214">
        <f t="shared" si="14"/>
        <v>81.829401088929217</v>
      </c>
      <c r="J73" s="214">
        <f t="shared" si="15"/>
        <v>53.080925808198543</v>
      </c>
    </row>
    <row r="74" spans="1:10" s="31" customFormat="1" ht="15.6" x14ac:dyDescent="0.3">
      <c r="A74" s="89"/>
      <c r="B74" s="89">
        <v>32319</v>
      </c>
      <c r="C74" s="90"/>
      <c r="D74" s="103" t="s">
        <v>210</v>
      </c>
      <c r="E74" s="222">
        <v>39.82</v>
      </c>
      <c r="F74" s="222">
        <v>2170</v>
      </c>
      <c r="G74" s="222"/>
      <c r="H74" s="223">
        <v>1657.5</v>
      </c>
      <c r="I74" s="214">
        <f t="shared" si="14"/>
        <v>4162.4811652435956</v>
      </c>
      <c r="J74" s="214">
        <f t="shared" si="15"/>
        <v>76.382488479262676</v>
      </c>
    </row>
    <row r="75" spans="1:10" ht="15.6" x14ac:dyDescent="0.3">
      <c r="A75" s="89"/>
      <c r="B75" s="89">
        <v>32329</v>
      </c>
      <c r="C75" s="90"/>
      <c r="D75" s="103" t="s">
        <v>81</v>
      </c>
      <c r="E75" s="221">
        <v>1982.05</v>
      </c>
      <c r="F75" s="216">
        <v>5102.88</v>
      </c>
      <c r="G75" s="216"/>
      <c r="H75" s="217">
        <v>1281.99</v>
      </c>
      <c r="I75" s="214">
        <f t="shared" si="14"/>
        <v>64.680003027168837</v>
      </c>
      <c r="J75" s="214">
        <f t="shared" si="15"/>
        <v>25.122871790047974</v>
      </c>
    </row>
    <row r="76" spans="1:10" ht="15.6" x14ac:dyDescent="0.3">
      <c r="A76" s="89"/>
      <c r="B76" s="89">
        <v>32349</v>
      </c>
      <c r="C76" s="90"/>
      <c r="D76" s="103" t="s">
        <v>82</v>
      </c>
      <c r="E76" s="221">
        <v>2855.63</v>
      </c>
      <c r="F76" s="216">
        <v>4140.95</v>
      </c>
      <c r="G76" s="216"/>
      <c r="H76" s="217">
        <v>2106.77</v>
      </c>
      <c r="I76" s="214">
        <f t="shared" si="14"/>
        <v>73.7760143996246</v>
      </c>
      <c r="J76" s="214">
        <f t="shared" si="15"/>
        <v>50.876489694393797</v>
      </c>
    </row>
    <row r="77" spans="1:10" s="31" customFormat="1" ht="15.6" x14ac:dyDescent="0.3">
      <c r="A77" s="89"/>
      <c r="B77" s="89">
        <v>32361</v>
      </c>
      <c r="C77" s="90"/>
      <c r="D77" s="103" t="s">
        <v>83</v>
      </c>
      <c r="E77" s="222">
        <v>318.52999999999997</v>
      </c>
      <c r="F77" s="222">
        <v>2081.21</v>
      </c>
      <c r="G77" s="222"/>
      <c r="H77" s="223">
        <v>1921.11</v>
      </c>
      <c r="I77" s="214">
        <f t="shared" si="14"/>
        <v>603.11744576648982</v>
      </c>
      <c r="J77" s="214">
        <f t="shared" si="15"/>
        <v>92.307359660966455</v>
      </c>
    </row>
    <row r="78" spans="1:10" s="31" customFormat="1" ht="15.6" x14ac:dyDescent="0.3">
      <c r="A78" s="89"/>
      <c r="B78" s="89">
        <v>32369</v>
      </c>
      <c r="C78" s="90"/>
      <c r="D78" s="103" t="s">
        <v>211</v>
      </c>
      <c r="E78" s="222">
        <v>335.78</v>
      </c>
      <c r="F78" s="222">
        <v>310</v>
      </c>
      <c r="G78" s="222"/>
      <c r="H78" s="223">
        <v>159.30000000000001</v>
      </c>
      <c r="I78" s="214">
        <f t="shared" si="14"/>
        <v>47.441777354220029</v>
      </c>
      <c r="J78" s="214">
        <f t="shared" si="15"/>
        <v>51.387096774193552</v>
      </c>
    </row>
    <row r="79" spans="1:10" s="31" customFormat="1" ht="15.6" x14ac:dyDescent="0.3">
      <c r="A79" s="89"/>
      <c r="B79" s="89">
        <v>32372</v>
      </c>
      <c r="C79" s="90"/>
      <c r="D79" s="103" t="s">
        <v>217</v>
      </c>
      <c r="E79" s="222">
        <v>0</v>
      </c>
      <c r="F79" s="222">
        <v>0</v>
      </c>
      <c r="G79" s="222"/>
      <c r="H79" s="223">
        <v>60.49</v>
      </c>
      <c r="I79" s="229" t="s">
        <v>218</v>
      </c>
      <c r="J79" s="229" t="s">
        <v>218</v>
      </c>
    </row>
    <row r="80" spans="1:10" ht="15.6" x14ac:dyDescent="0.3">
      <c r="A80" s="89"/>
      <c r="B80" s="89">
        <v>32379</v>
      </c>
      <c r="C80" s="90"/>
      <c r="D80" s="103" t="s">
        <v>72</v>
      </c>
      <c r="E80" s="221">
        <v>8217.5300000000007</v>
      </c>
      <c r="F80" s="216">
        <v>10350</v>
      </c>
      <c r="G80" s="216"/>
      <c r="H80" s="217">
        <v>5153</v>
      </c>
      <c r="I80" s="214">
        <f t="shared" si="14"/>
        <v>62.707407213603105</v>
      </c>
      <c r="J80" s="214">
        <f t="shared" si="15"/>
        <v>49.787439613526566</v>
      </c>
    </row>
    <row r="81" spans="1:11" ht="15.6" x14ac:dyDescent="0.3">
      <c r="A81" s="89"/>
      <c r="B81" s="89">
        <v>32389</v>
      </c>
      <c r="C81" s="90"/>
      <c r="D81" s="103" t="s">
        <v>85</v>
      </c>
      <c r="E81" s="221">
        <v>853.66</v>
      </c>
      <c r="F81" s="224">
        <v>1831.58</v>
      </c>
      <c r="G81" s="224"/>
      <c r="H81" s="225">
        <v>897.91</v>
      </c>
      <c r="I81" s="214">
        <f t="shared" si="14"/>
        <v>105.18356254246422</v>
      </c>
      <c r="J81" s="214">
        <f t="shared" si="15"/>
        <v>49.023793664486398</v>
      </c>
    </row>
    <row r="82" spans="1:11" ht="15.6" x14ac:dyDescent="0.3">
      <c r="A82" s="89"/>
      <c r="B82" s="89">
        <v>32399</v>
      </c>
      <c r="C82" s="90"/>
      <c r="D82" s="103" t="s">
        <v>86</v>
      </c>
      <c r="E82" s="221">
        <v>1732.14</v>
      </c>
      <c r="F82" s="216">
        <v>2227.96</v>
      </c>
      <c r="G82" s="216"/>
      <c r="H82" s="217">
        <v>643.79999999999995</v>
      </c>
      <c r="I82" s="214">
        <f t="shared" si="14"/>
        <v>37.167896359416666</v>
      </c>
      <c r="J82" s="214">
        <f t="shared" si="15"/>
        <v>28.896389522253539</v>
      </c>
    </row>
    <row r="83" spans="1:11" s="33" customFormat="1" ht="31.2" x14ac:dyDescent="0.3">
      <c r="A83" s="87"/>
      <c r="B83" s="87">
        <v>329</v>
      </c>
      <c r="C83" s="88"/>
      <c r="D83" s="91" t="s">
        <v>62</v>
      </c>
      <c r="E83" s="193">
        <f>SUM(E84:E88)</f>
        <v>4247.08</v>
      </c>
      <c r="F83" s="193">
        <f>SUM(F84:F88)</f>
        <v>4878.97</v>
      </c>
      <c r="G83" s="193">
        <f>SUM(G84:G88)</f>
        <v>0</v>
      </c>
      <c r="H83" s="220">
        <f>SUM(H84:H88)</f>
        <v>2107.4699999999998</v>
      </c>
      <c r="I83" s="214">
        <f t="shared" si="14"/>
        <v>49.621622385262341</v>
      </c>
      <c r="J83" s="214">
        <f t="shared" si="15"/>
        <v>43.194977628474859</v>
      </c>
      <c r="K83" s="31"/>
    </row>
    <row r="84" spans="1:11" ht="15.6" x14ac:dyDescent="0.3">
      <c r="A84" s="89"/>
      <c r="B84" s="89">
        <v>32922</v>
      </c>
      <c r="C84" s="90"/>
      <c r="D84" s="103" t="s">
        <v>94</v>
      </c>
      <c r="E84" s="221">
        <v>1100.32</v>
      </c>
      <c r="F84" s="224">
        <v>1100.4100000000001</v>
      </c>
      <c r="G84" s="224"/>
      <c r="H84" s="225">
        <v>1108.74</v>
      </c>
      <c r="I84" s="214">
        <f t="shared" si="14"/>
        <v>100.76523193252874</v>
      </c>
      <c r="J84" s="214">
        <f t="shared" si="15"/>
        <v>100.75699057623977</v>
      </c>
    </row>
    <row r="85" spans="1:11" ht="15.6" x14ac:dyDescent="0.3">
      <c r="A85" s="89"/>
      <c r="B85" s="89">
        <v>32941</v>
      </c>
      <c r="C85" s="90"/>
      <c r="D85" s="103" t="s">
        <v>87</v>
      </c>
      <c r="E85" s="221">
        <v>106.18</v>
      </c>
      <c r="F85" s="224">
        <v>159.27000000000001</v>
      </c>
      <c r="G85" s="224"/>
      <c r="H85" s="225">
        <v>108.09</v>
      </c>
      <c r="I85" s="214">
        <f t="shared" si="14"/>
        <v>101.79883217178376</v>
      </c>
      <c r="J85" s="214">
        <f t="shared" si="15"/>
        <v>67.865888114522505</v>
      </c>
    </row>
    <row r="86" spans="1:11" ht="15.6" x14ac:dyDescent="0.3">
      <c r="A86" s="89"/>
      <c r="B86" s="89">
        <v>32955</v>
      </c>
      <c r="C86" s="90"/>
      <c r="D86" s="103" t="s">
        <v>61</v>
      </c>
      <c r="E86" s="221">
        <v>610.52</v>
      </c>
      <c r="F86" s="216">
        <v>1500</v>
      </c>
      <c r="G86" s="216"/>
      <c r="H86" s="217">
        <v>746.58</v>
      </c>
      <c r="I86" s="214">
        <f t="shared" si="14"/>
        <v>122.28592019917448</v>
      </c>
      <c r="J86" s="214">
        <f t="shared" si="15"/>
        <v>49.772000000000006</v>
      </c>
    </row>
    <row r="87" spans="1:11" ht="15.6" x14ac:dyDescent="0.3">
      <c r="A87" s="89"/>
      <c r="B87" s="89">
        <v>32961</v>
      </c>
      <c r="C87" s="90"/>
      <c r="D87" s="103" t="s">
        <v>230</v>
      </c>
      <c r="E87" s="221">
        <v>1225.2</v>
      </c>
      <c r="F87" s="216">
        <v>0</v>
      </c>
      <c r="G87" s="216"/>
      <c r="H87" s="217">
        <v>0</v>
      </c>
      <c r="I87" s="229" t="s">
        <v>218</v>
      </c>
      <c r="J87" s="229" t="s">
        <v>218</v>
      </c>
    </row>
    <row r="88" spans="1:11" ht="15.6" x14ac:dyDescent="0.3">
      <c r="A88" s="89"/>
      <c r="B88" s="89">
        <v>32999</v>
      </c>
      <c r="C88" s="90"/>
      <c r="D88" s="103" t="s">
        <v>62</v>
      </c>
      <c r="E88" s="221">
        <v>1204.8599999999999</v>
      </c>
      <c r="F88" s="216">
        <v>2119.29</v>
      </c>
      <c r="G88" s="216"/>
      <c r="H88" s="217">
        <v>144.06</v>
      </c>
      <c r="I88" s="214">
        <f t="shared" si="14"/>
        <v>11.956575867735673</v>
      </c>
      <c r="J88" s="214">
        <f t="shared" si="15"/>
        <v>6.7975595600413348</v>
      </c>
    </row>
    <row r="89" spans="1:11" ht="15.6" x14ac:dyDescent="0.3">
      <c r="A89" s="89"/>
      <c r="B89" s="88">
        <v>34</v>
      </c>
      <c r="C89" s="88"/>
      <c r="D89" s="104" t="s">
        <v>63</v>
      </c>
      <c r="E89" s="218">
        <f t="shared" ref="E89:H89" si="22">E90</f>
        <v>1209.9100000000001</v>
      </c>
      <c r="F89" s="218">
        <f t="shared" si="22"/>
        <v>828.18999999999994</v>
      </c>
      <c r="G89" s="218">
        <f t="shared" si="22"/>
        <v>0</v>
      </c>
      <c r="H89" s="219">
        <f t="shared" si="22"/>
        <v>397.4</v>
      </c>
      <c r="I89" s="214">
        <f t="shared" si="14"/>
        <v>32.845418254250312</v>
      </c>
      <c r="J89" s="214">
        <f t="shared" si="15"/>
        <v>47.984158224561995</v>
      </c>
    </row>
    <row r="90" spans="1:11" s="33" customFormat="1" ht="15.6" x14ac:dyDescent="0.3">
      <c r="A90" s="87"/>
      <c r="B90" s="87">
        <v>343</v>
      </c>
      <c r="C90" s="88"/>
      <c r="D90" s="91" t="s">
        <v>64</v>
      </c>
      <c r="E90" s="193">
        <f t="shared" ref="E90" si="23">E91+E92</f>
        <v>1209.9100000000001</v>
      </c>
      <c r="F90" s="193">
        <f t="shared" ref="F90:H90" si="24">F91+F92</f>
        <v>828.18999999999994</v>
      </c>
      <c r="G90" s="193">
        <f t="shared" si="24"/>
        <v>0</v>
      </c>
      <c r="H90" s="220">
        <f t="shared" si="24"/>
        <v>397.4</v>
      </c>
      <c r="I90" s="214">
        <f t="shared" si="14"/>
        <v>32.845418254250312</v>
      </c>
      <c r="J90" s="214">
        <f t="shared" si="15"/>
        <v>47.984158224561995</v>
      </c>
    </row>
    <row r="91" spans="1:11" s="42" customFormat="1" ht="30.6" x14ac:dyDescent="0.3">
      <c r="A91" s="101"/>
      <c r="B91" s="101">
        <v>34311</v>
      </c>
      <c r="C91" s="105"/>
      <c r="D91" s="102" t="s">
        <v>88</v>
      </c>
      <c r="E91" s="221">
        <v>481.05</v>
      </c>
      <c r="F91" s="216">
        <v>808.28</v>
      </c>
      <c r="G91" s="216"/>
      <c r="H91" s="217">
        <v>396.39</v>
      </c>
      <c r="I91" s="214">
        <f t="shared" si="14"/>
        <v>82.4009978172747</v>
      </c>
      <c r="J91" s="214">
        <f t="shared" si="15"/>
        <v>49.041173850645812</v>
      </c>
      <c r="K91" s="44"/>
    </row>
    <row r="92" spans="1:11" ht="15.6" x14ac:dyDescent="0.3">
      <c r="A92" s="89"/>
      <c r="B92" s="89">
        <v>34339</v>
      </c>
      <c r="C92" s="88"/>
      <c r="D92" s="103" t="s">
        <v>65</v>
      </c>
      <c r="E92" s="221">
        <v>728.86</v>
      </c>
      <c r="F92" s="216">
        <v>19.91</v>
      </c>
      <c r="G92" s="216"/>
      <c r="H92" s="217">
        <v>1.01</v>
      </c>
      <c r="I92" s="214">
        <f t="shared" si="14"/>
        <v>0.13857256537606674</v>
      </c>
      <c r="J92" s="214">
        <f t="shared" si="15"/>
        <v>5.0728277247614262</v>
      </c>
    </row>
    <row r="93" spans="1:11" ht="46.8" x14ac:dyDescent="0.3">
      <c r="A93" s="88"/>
      <c r="B93" s="88">
        <v>37</v>
      </c>
      <c r="C93" s="88"/>
      <c r="D93" s="104" t="s">
        <v>84</v>
      </c>
      <c r="E93" s="218">
        <f t="shared" ref="E93:H93" si="25">E94</f>
        <v>0</v>
      </c>
      <c r="F93" s="218">
        <f t="shared" si="25"/>
        <v>12280</v>
      </c>
      <c r="G93" s="218">
        <f t="shared" si="25"/>
        <v>0</v>
      </c>
      <c r="H93" s="219">
        <f t="shared" si="25"/>
        <v>0</v>
      </c>
      <c r="I93" s="229" t="s">
        <v>218</v>
      </c>
      <c r="J93" s="229" t="s">
        <v>218</v>
      </c>
    </row>
    <row r="94" spans="1:11" s="33" customFormat="1" ht="31.2" x14ac:dyDescent="0.3">
      <c r="A94" s="87"/>
      <c r="B94" s="87">
        <v>372</v>
      </c>
      <c r="C94" s="88"/>
      <c r="D94" s="91" t="s">
        <v>77</v>
      </c>
      <c r="E94" s="193">
        <f>SUM(E95:E95)</f>
        <v>0</v>
      </c>
      <c r="F94" s="193">
        <f>SUM(F95:F95)</f>
        <v>12280</v>
      </c>
      <c r="G94" s="193">
        <f t="shared" ref="G94:H94" si="26">SUM(G95:G95)</f>
        <v>0</v>
      </c>
      <c r="H94" s="220">
        <f t="shared" si="26"/>
        <v>0</v>
      </c>
      <c r="I94" s="229" t="s">
        <v>218</v>
      </c>
      <c r="J94" s="229" t="s">
        <v>218</v>
      </c>
    </row>
    <row r="95" spans="1:11" ht="30" x14ac:dyDescent="0.3">
      <c r="A95" s="89"/>
      <c r="B95" s="89">
        <v>37229</v>
      </c>
      <c r="C95" s="88"/>
      <c r="D95" s="103" t="s">
        <v>78</v>
      </c>
      <c r="E95" s="221">
        <v>0</v>
      </c>
      <c r="F95" s="216">
        <v>12280</v>
      </c>
      <c r="G95" s="216"/>
      <c r="H95" s="217">
        <v>0</v>
      </c>
      <c r="I95" s="229" t="s">
        <v>218</v>
      </c>
      <c r="J95" s="229" t="s">
        <v>218</v>
      </c>
    </row>
    <row r="96" spans="1:11" ht="15.6" x14ac:dyDescent="0.3">
      <c r="A96" s="88"/>
      <c r="B96" s="88">
        <v>38</v>
      </c>
      <c r="C96" s="88"/>
      <c r="D96" s="104" t="s">
        <v>231</v>
      </c>
      <c r="E96" s="218">
        <f t="shared" ref="E96:H96" si="27">E97</f>
        <v>0</v>
      </c>
      <c r="F96" s="218">
        <f t="shared" si="27"/>
        <v>0</v>
      </c>
      <c r="G96" s="218">
        <f t="shared" si="27"/>
        <v>0</v>
      </c>
      <c r="H96" s="219">
        <f t="shared" si="27"/>
        <v>624.97</v>
      </c>
      <c r="I96" s="208" t="s">
        <v>218</v>
      </c>
      <c r="J96" s="208" t="s">
        <v>218</v>
      </c>
    </row>
    <row r="97" spans="1:10" s="33" customFormat="1" ht="15.6" x14ac:dyDescent="0.3">
      <c r="A97" s="87"/>
      <c r="B97" s="87">
        <v>381</v>
      </c>
      <c r="C97" s="88"/>
      <c r="D97" s="91" t="s">
        <v>52</v>
      </c>
      <c r="E97" s="193">
        <f>SUM(E98:E98)</f>
        <v>0</v>
      </c>
      <c r="F97" s="193">
        <f>SUM(F98:F98)</f>
        <v>0</v>
      </c>
      <c r="G97" s="193">
        <f t="shared" ref="G97:H97" si="28">SUM(G98:G98)</f>
        <v>0</v>
      </c>
      <c r="H97" s="220">
        <f t="shared" si="28"/>
        <v>624.97</v>
      </c>
      <c r="I97" s="208" t="s">
        <v>218</v>
      </c>
      <c r="J97" s="208" t="s">
        <v>218</v>
      </c>
    </row>
    <row r="98" spans="1:10" ht="15.6" x14ac:dyDescent="0.3">
      <c r="A98" s="89"/>
      <c r="B98" s="89">
        <v>38129</v>
      </c>
      <c r="C98" s="88"/>
      <c r="D98" s="103" t="s">
        <v>220</v>
      </c>
      <c r="E98" s="221">
        <v>0</v>
      </c>
      <c r="F98" s="216">
        <v>0</v>
      </c>
      <c r="G98" s="216"/>
      <c r="H98" s="217">
        <v>624.97</v>
      </c>
      <c r="I98" s="208" t="s">
        <v>218</v>
      </c>
      <c r="J98" s="208" t="s">
        <v>218</v>
      </c>
    </row>
    <row r="99" spans="1:10" ht="31.2" x14ac:dyDescent="0.3">
      <c r="A99" s="108">
        <v>4</v>
      </c>
      <c r="B99" s="109"/>
      <c r="C99" s="109"/>
      <c r="D99" s="96" t="s">
        <v>20</v>
      </c>
      <c r="E99" s="226">
        <f t="shared" ref="E99:H99" si="29">E100</f>
        <v>2841.79</v>
      </c>
      <c r="F99" s="226">
        <f t="shared" si="29"/>
        <v>8226.36</v>
      </c>
      <c r="G99" s="226">
        <f t="shared" si="29"/>
        <v>0</v>
      </c>
      <c r="H99" s="227">
        <f t="shared" si="29"/>
        <v>175.01</v>
      </c>
      <c r="I99" s="211">
        <f t="shared" si="14"/>
        <v>6.1584423901836516</v>
      </c>
      <c r="J99" s="211">
        <f t="shared" si="15"/>
        <v>2.1274293855362516</v>
      </c>
    </row>
    <row r="100" spans="1:10" ht="31.2" x14ac:dyDescent="0.3">
      <c r="A100" s="85"/>
      <c r="B100" s="100">
        <v>42</v>
      </c>
      <c r="C100" s="100"/>
      <c r="D100" s="107" t="s">
        <v>35</v>
      </c>
      <c r="E100" s="212">
        <f t="shared" ref="E100" si="30">E101+E104</f>
        <v>2841.79</v>
      </c>
      <c r="F100" s="212">
        <f t="shared" ref="F100:H100" si="31">F101+F104</f>
        <v>8226.36</v>
      </c>
      <c r="G100" s="212">
        <f t="shared" si="31"/>
        <v>0</v>
      </c>
      <c r="H100" s="213">
        <f t="shared" si="31"/>
        <v>175.01</v>
      </c>
      <c r="I100" s="214">
        <f t="shared" si="14"/>
        <v>6.1584423901836516</v>
      </c>
      <c r="J100" s="214">
        <f t="shared" si="15"/>
        <v>2.1274293855362516</v>
      </c>
    </row>
    <row r="101" spans="1:10" s="33" customFormat="1" ht="15.6" x14ac:dyDescent="0.3">
      <c r="A101" s="84"/>
      <c r="B101" s="84">
        <v>422</v>
      </c>
      <c r="C101" s="84"/>
      <c r="D101" s="106" t="s">
        <v>73</v>
      </c>
      <c r="E101" s="192">
        <f>SUM(E102:E103)</f>
        <v>2801.04</v>
      </c>
      <c r="F101" s="192">
        <f t="shared" ref="F101:H101" si="32">SUM(F102:F103)</f>
        <v>4980</v>
      </c>
      <c r="G101" s="192">
        <f t="shared" si="32"/>
        <v>0</v>
      </c>
      <c r="H101" s="192">
        <f t="shared" si="32"/>
        <v>175.01</v>
      </c>
      <c r="I101" s="214">
        <f t="shared" si="14"/>
        <v>6.2480364436066607</v>
      </c>
      <c r="J101" s="214">
        <f t="shared" si="15"/>
        <v>3.5142570281124499</v>
      </c>
    </row>
    <row r="102" spans="1:10" s="33" customFormat="1" ht="15.6" x14ac:dyDescent="0.3">
      <c r="A102" s="84"/>
      <c r="B102" s="85">
        <v>42217</v>
      </c>
      <c r="C102" s="85"/>
      <c r="D102" s="95" t="s">
        <v>232</v>
      </c>
      <c r="E102" s="197">
        <v>146.58000000000001</v>
      </c>
      <c r="F102" s="197">
        <v>0</v>
      </c>
      <c r="G102" s="197"/>
      <c r="H102" s="230">
        <v>175.01</v>
      </c>
      <c r="I102" s="214">
        <f t="shared" si="14"/>
        <v>119.39555191704187</v>
      </c>
      <c r="J102" s="231" t="s">
        <v>218</v>
      </c>
    </row>
    <row r="103" spans="1:10" ht="30" x14ac:dyDescent="0.3">
      <c r="A103" s="85"/>
      <c r="B103" s="85">
        <v>42273</v>
      </c>
      <c r="C103" s="85"/>
      <c r="D103" s="95" t="s">
        <v>74</v>
      </c>
      <c r="E103" s="194">
        <v>2654.46</v>
      </c>
      <c r="F103" s="216">
        <v>4980</v>
      </c>
      <c r="G103" s="216"/>
      <c r="H103" s="217">
        <v>0</v>
      </c>
      <c r="I103" s="229" t="s">
        <v>218</v>
      </c>
      <c r="J103" s="208" t="s">
        <v>218</v>
      </c>
    </row>
    <row r="104" spans="1:10" s="33" customFormat="1" ht="31.2" x14ac:dyDescent="0.3">
      <c r="A104" s="84"/>
      <c r="B104" s="84">
        <v>424</v>
      </c>
      <c r="C104" s="84"/>
      <c r="D104" s="106" t="s">
        <v>75</v>
      </c>
      <c r="E104" s="192">
        <f t="shared" ref="E104:H104" si="33">E105</f>
        <v>40.75</v>
      </c>
      <c r="F104" s="192">
        <f t="shared" si="33"/>
        <v>3246.36</v>
      </c>
      <c r="G104" s="192">
        <f t="shared" si="33"/>
        <v>0</v>
      </c>
      <c r="H104" s="215">
        <f t="shared" si="33"/>
        <v>0</v>
      </c>
      <c r="I104" s="229" t="s">
        <v>218</v>
      </c>
      <c r="J104" s="208" t="s">
        <v>218</v>
      </c>
    </row>
    <row r="105" spans="1:10" ht="15.6" x14ac:dyDescent="0.3">
      <c r="A105" s="85"/>
      <c r="B105" s="85">
        <v>42411</v>
      </c>
      <c r="C105" s="85"/>
      <c r="D105" s="95" t="s">
        <v>76</v>
      </c>
      <c r="E105" s="194">
        <v>40.75</v>
      </c>
      <c r="F105" s="216">
        <v>3246.36</v>
      </c>
      <c r="G105" s="216"/>
      <c r="H105" s="217">
        <v>0</v>
      </c>
      <c r="I105" s="229" t="s">
        <v>218</v>
      </c>
      <c r="J105" s="208" t="s">
        <v>218</v>
      </c>
    </row>
    <row r="106" spans="1:10" ht="15.6" x14ac:dyDescent="0.3">
      <c r="A106" s="97"/>
      <c r="B106" s="97"/>
      <c r="C106" s="97"/>
      <c r="D106" s="98" t="s">
        <v>89</v>
      </c>
      <c r="E106" s="190">
        <f>E47+E99</f>
        <v>417050.45999999996</v>
      </c>
      <c r="F106" s="190">
        <f>F47+F99</f>
        <v>905012.73</v>
      </c>
      <c r="G106" s="190">
        <f>G47+G99</f>
        <v>0</v>
      </c>
      <c r="H106" s="206">
        <f>H47+H99</f>
        <v>474752.57</v>
      </c>
      <c r="I106" s="228">
        <f t="shared" ref="I106" si="34">H106/E106*100</f>
        <v>113.83576222407237</v>
      </c>
      <c r="J106" s="228">
        <f t="shared" ref="J106" si="35">H106/F106*100</f>
        <v>52.458109622391724</v>
      </c>
    </row>
  </sheetData>
  <mergeCells count="6">
    <mergeCell ref="A1:H1"/>
    <mergeCell ref="A3:H3"/>
    <mergeCell ref="A6:H6"/>
    <mergeCell ref="A43:H43"/>
    <mergeCell ref="A9:D9"/>
    <mergeCell ref="A5:J5"/>
  </mergeCells>
  <pageMargins left="0.7" right="0.7" top="0.75" bottom="0.75" header="0.3" footer="0.3"/>
  <pageSetup paperSize="9" scale="70" orientation="landscape" horizontalDpi="4294967293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2"/>
  <sheetViews>
    <sheetView workbookViewId="0">
      <selection activeCell="A3" sqref="A3:G3"/>
    </sheetView>
  </sheetViews>
  <sheetFormatPr defaultRowHeight="14.4" x14ac:dyDescent="0.3"/>
  <cols>
    <col min="1" max="1" width="45" customWidth="1"/>
    <col min="2" max="2" width="16.88671875" customWidth="1"/>
    <col min="3" max="3" width="16.21875" customWidth="1"/>
    <col min="4" max="4" width="13.6640625" customWidth="1"/>
    <col min="5" max="5" width="14.33203125" customWidth="1"/>
    <col min="6" max="6" width="11.44140625" customWidth="1"/>
    <col min="7" max="7" width="12" customWidth="1"/>
  </cols>
  <sheetData>
    <row r="2" spans="1:7" ht="15.6" x14ac:dyDescent="0.3">
      <c r="A2" s="238"/>
      <c r="B2" s="238"/>
      <c r="C2" s="238"/>
      <c r="D2" s="238"/>
      <c r="E2" s="238"/>
      <c r="F2" s="238"/>
      <c r="G2" s="238"/>
    </row>
    <row r="3" spans="1:7" ht="15.75" customHeight="1" x14ac:dyDescent="0.3">
      <c r="A3" s="281" t="s">
        <v>255</v>
      </c>
      <c r="B3" s="281"/>
      <c r="C3" s="281"/>
      <c r="D3" s="281"/>
      <c r="E3" s="281"/>
      <c r="F3" s="281"/>
      <c r="G3" s="281"/>
    </row>
    <row r="4" spans="1:7" ht="17.399999999999999" x14ac:dyDescent="0.3">
      <c r="A4" s="246"/>
      <c r="B4" s="246"/>
      <c r="C4" s="246"/>
      <c r="D4" s="246"/>
      <c r="E4" s="247"/>
      <c r="F4" s="247"/>
      <c r="G4" s="247"/>
    </row>
    <row r="5" spans="1:7" ht="33.75" customHeight="1" x14ac:dyDescent="0.3">
      <c r="A5" s="248" t="s">
        <v>21</v>
      </c>
      <c r="B5" s="248" t="s">
        <v>247</v>
      </c>
      <c r="C5" s="248" t="s">
        <v>248</v>
      </c>
      <c r="D5" s="248" t="s">
        <v>237</v>
      </c>
      <c r="E5" s="248" t="s">
        <v>249</v>
      </c>
      <c r="F5" s="248" t="s">
        <v>215</v>
      </c>
      <c r="G5" s="248" t="s">
        <v>238</v>
      </c>
    </row>
    <row r="6" spans="1:7" x14ac:dyDescent="0.3">
      <c r="A6" s="248">
        <v>1</v>
      </c>
      <c r="B6" s="249">
        <v>2</v>
      </c>
      <c r="C6" s="249">
        <v>3</v>
      </c>
      <c r="D6" s="249">
        <v>4</v>
      </c>
      <c r="E6" s="249">
        <v>5</v>
      </c>
      <c r="F6" s="249" t="s">
        <v>239</v>
      </c>
      <c r="G6" s="249" t="s">
        <v>250</v>
      </c>
    </row>
    <row r="7" spans="1:7" s="264" customFormat="1" x14ac:dyDescent="0.3">
      <c r="A7" s="262" t="s">
        <v>259</v>
      </c>
      <c r="B7" s="263"/>
      <c r="C7" s="263"/>
      <c r="D7" s="263"/>
      <c r="E7" s="263"/>
      <c r="F7" s="263"/>
      <c r="G7" s="263"/>
    </row>
    <row r="8" spans="1:7" s="264" customFormat="1" x14ac:dyDescent="0.3">
      <c r="A8" s="272" t="s">
        <v>262</v>
      </c>
      <c r="B8" s="263"/>
      <c r="C8" s="263"/>
      <c r="D8" s="263"/>
      <c r="E8" s="263"/>
      <c r="F8" s="263"/>
      <c r="G8" s="263"/>
    </row>
    <row r="9" spans="1:7" s="264" customFormat="1" x14ac:dyDescent="0.3">
      <c r="A9" s="251" t="s">
        <v>260</v>
      </c>
      <c r="B9" s="266">
        <v>13623.79</v>
      </c>
      <c r="C9" s="266">
        <v>22120</v>
      </c>
      <c r="D9" s="266"/>
      <c r="E9" s="266">
        <v>10844.26</v>
      </c>
      <c r="F9" s="266">
        <f>E9/B9*100</f>
        <v>79.597967966329492</v>
      </c>
      <c r="G9" s="266">
        <f>E9/C9*100</f>
        <v>49.024683544303798</v>
      </c>
    </row>
    <row r="10" spans="1:7" s="264" customFormat="1" x14ac:dyDescent="0.3">
      <c r="A10" s="251" t="s">
        <v>263</v>
      </c>
      <c r="B10" s="266">
        <v>14423.73</v>
      </c>
      <c r="C10" s="266">
        <v>22120</v>
      </c>
      <c r="D10" s="266"/>
      <c r="E10" s="266">
        <v>11436.61</v>
      </c>
      <c r="F10" s="266">
        <f t="shared" ref="F10:F72" si="0">E10/B10*100</f>
        <v>79.290239071308193</v>
      </c>
      <c r="G10" s="266">
        <f t="shared" ref="G10:G72" si="1">E10/C10*100</f>
        <v>51.702576853526224</v>
      </c>
    </row>
    <row r="11" spans="1:7" s="264" customFormat="1" x14ac:dyDescent="0.3">
      <c r="A11" s="251" t="s">
        <v>264</v>
      </c>
      <c r="B11" s="266">
        <f>B9-B10</f>
        <v>-799.93999999999869</v>
      </c>
      <c r="C11" s="266">
        <f t="shared" ref="C11:E11" si="2">C9-C10</f>
        <v>0</v>
      </c>
      <c r="D11" s="266"/>
      <c r="E11" s="266">
        <f t="shared" si="2"/>
        <v>-592.35000000000036</v>
      </c>
      <c r="F11" s="266">
        <f t="shared" si="0"/>
        <v>74.049303697777503</v>
      </c>
      <c r="G11" s="266">
        <v>0</v>
      </c>
    </row>
    <row r="12" spans="1:7" s="264" customFormat="1" ht="15.6" customHeight="1" x14ac:dyDescent="0.3">
      <c r="A12" s="273" t="s">
        <v>265</v>
      </c>
      <c r="B12" s="266"/>
      <c r="C12" s="266"/>
      <c r="D12" s="266"/>
      <c r="E12" s="266"/>
      <c r="F12" s="266"/>
      <c r="G12" s="266"/>
    </row>
    <row r="13" spans="1:7" s="264" customFormat="1" ht="15.6" customHeight="1" x14ac:dyDescent="0.3">
      <c r="A13" s="267" t="s">
        <v>266</v>
      </c>
      <c r="B13" s="266">
        <v>13502.93</v>
      </c>
      <c r="C13" s="266">
        <v>0</v>
      </c>
      <c r="D13" s="266"/>
      <c r="E13" s="266">
        <v>5109.5</v>
      </c>
      <c r="F13" s="266">
        <f t="shared" si="0"/>
        <v>37.839935480669752</v>
      </c>
      <c r="G13" s="266">
        <v>0</v>
      </c>
    </row>
    <row r="14" spans="1:7" s="264" customFormat="1" ht="15.6" customHeight="1" x14ac:dyDescent="0.3">
      <c r="A14" s="267" t="s">
        <v>263</v>
      </c>
      <c r="B14" s="266">
        <v>8393.43</v>
      </c>
      <c r="C14" s="266">
        <v>0</v>
      </c>
      <c r="D14" s="266"/>
      <c r="E14" s="266">
        <v>0</v>
      </c>
      <c r="F14" s="266">
        <f t="shared" si="0"/>
        <v>0</v>
      </c>
      <c r="G14" s="266">
        <v>0</v>
      </c>
    </row>
    <row r="15" spans="1:7" s="264" customFormat="1" ht="15.6" customHeight="1" x14ac:dyDescent="0.3">
      <c r="A15" s="267" t="s">
        <v>264</v>
      </c>
      <c r="B15" s="266">
        <f>B13-B14</f>
        <v>5109.5</v>
      </c>
      <c r="C15" s="266">
        <f t="shared" ref="C15:E15" si="3">C13-C14</f>
        <v>0</v>
      </c>
      <c r="D15" s="266"/>
      <c r="E15" s="266">
        <f t="shared" si="3"/>
        <v>5109.5</v>
      </c>
      <c r="F15" s="266">
        <f t="shared" si="0"/>
        <v>100</v>
      </c>
      <c r="G15" s="266">
        <v>0</v>
      </c>
    </row>
    <row r="16" spans="1:7" s="264" customFormat="1" ht="15.6" customHeight="1" x14ac:dyDescent="0.3">
      <c r="A16" s="273" t="s">
        <v>267</v>
      </c>
      <c r="B16" s="266"/>
      <c r="C16" s="266"/>
      <c r="D16" s="266"/>
      <c r="E16" s="266"/>
      <c r="F16" s="266"/>
      <c r="G16" s="266"/>
    </row>
    <row r="17" spans="1:7" x14ac:dyDescent="0.3">
      <c r="A17" s="269" t="s">
        <v>260</v>
      </c>
      <c r="B17" s="158">
        <v>16900.939999999999</v>
      </c>
      <c r="C17" s="158">
        <v>34102.730000000003</v>
      </c>
      <c r="D17" s="158"/>
      <c r="E17" s="265">
        <v>20831.07</v>
      </c>
      <c r="F17" s="266">
        <f t="shared" si="0"/>
        <v>123.25391368764105</v>
      </c>
      <c r="G17" s="266">
        <f t="shared" si="1"/>
        <v>61.083291572258283</v>
      </c>
    </row>
    <row r="18" spans="1:7" ht="15.75" customHeight="1" x14ac:dyDescent="0.3">
      <c r="A18" s="252" t="s">
        <v>261</v>
      </c>
      <c r="B18" s="276">
        <v>18100.5</v>
      </c>
      <c r="C18" s="276">
        <v>34102.730000000003</v>
      </c>
      <c r="D18" s="276"/>
      <c r="E18" s="256">
        <v>22719.51</v>
      </c>
      <c r="F18" s="266">
        <f t="shared" si="0"/>
        <v>125.5186873290793</v>
      </c>
      <c r="G18" s="266">
        <f t="shared" si="1"/>
        <v>66.620795461243119</v>
      </c>
    </row>
    <row r="19" spans="1:7" x14ac:dyDescent="0.3">
      <c r="A19" s="252" t="s">
        <v>264</v>
      </c>
      <c r="B19" s="277">
        <f>B17-B18</f>
        <v>-1199.5600000000013</v>
      </c>
      <c r="C19" s="277">
        <f t="shared" ref="C19:E19" si="4">C17-C18</f>
        <v>0</v>
      </c>
      <c r="D19" s="277"/>
      <c r="E19" s="258">
        <f t="shared" si="4"/>
        <v>-1888.4399999999987</v>
      </c>
      <c r="F19" s="266">
        <f t="shared" si="0"/>
        <v>157.42772349861588</v>
      </c>
      <c r="G19" s="266">
        <v>0</v>
      </c>
    </row>
    <row r="20" spans="1:7" x14ac:dyDescent="0.3">
      <c r="A20" s="268" t="s">
        <v>104</v>
      </c>
      <c r="B20" s="158"/>
      <c r="C20" s="158"/>
      <c r="D20" s="158"/>
      <c r="E20" s="265"/>
      <c r="F20" s="266"/>
      <c r="G20" s="266"/>
    </row>
    <row r="21" spans="1:7" x14ac:dyDescent="0.3">
      <c r="A21" s="274" t="s">
        <v>241</v>
      </c>
      <c r="B21" s="158"/>
      <c r="C21" s="158"/>
      <c r="D21" s="158"/>
      <c r="E21" s="265"/>
      <c r="F21" s="266"/>
      <c r="G21" s="266"/>
    </row>
    <row r="22" spans="1:7" x14ac:dyDescent="0.3">
      <c r="A22" s="269" t="s">
        <v>260</v>
      </c>
      <c r="B22" s="277">
        <v>1415.47</v>
      </c>
      <c r="C22" s="277">
        <v>1790</v>
      </c>
      <c r="D22" s="278"/>
      <c r="E22" s="259">
        <v>1565.1</v>
      </c>
      <c r="F22" s="266">
        <f t="shared" si="0"/>
        <v>110.57104707270375</v>
      </c>
      <c r="G22" s="266">
        <f t="shared" si="1"/>
        <v>87.43575418994412</v>
      </c>
    </row>
    <row r="23" spans="1:7" x14ac:dyDescent="0.3">
      <c r="A23" s="252" t="s">
        <v>261</v>
      </c>
      <c r="B23" s="277">
        <v>1017.3</v>
      </c>
      <c r="C23" s="277">
        <v>1790</v>
      </c>
      <c r="D23" s="278"/>
      <c r="E23" s="259">
        <v>1088.55</v>
      </c>
      <c r="F23" s="266">
        <f t="shared" si="0"/>
        <v>107.00383367738131</v>
      </c>
      <c r="G23" s="266">
        <f t="shared" si="1"/>
        <v>60.812849162011176</v>
      </c>
    </row>
    <row r="24" spans="1:7" x14ac:dyDescent="0.3">
      <c r="A24" s="252" t="s">
        <v>264</v>
      </c>
      <c r="B24" s="277">
        <f>B22-B23</f>
        <v>398.17000000000007</v>
      </c>
      <c r="C24" s="277">
        <f t="shared" ref="C24:E24" si="5">C22-C23</f>
        <v>0</v>
      </c>
      <c r="D24" s="277"/>
      <c r="E24" s="258">
        <f t="shared" si="5"/>
        <v>476.54999999999995</v>
      </c>
      <c r="F24" s="266">
        <f t="shared" si="0"/>
        <v>119.68505914559104</v>
      </c>
      <c r="G24" s="266">
        <v>0</v>
      </c>
    </row>
    <row r="25" spans="1:7" x14ac:dyDescent="0.3">
      <c r="A25" s="268" t="s">
        <v>102</v>
      </c>
      <c r="B25" s="158"/>
      <c r="C25" s="158"/>
      <c r="D25" s="158"/>
      <c r="E25" s="265"/>
      <c r="F25" s="266"/>
      <c r="G25" s="266"/>
    </row>
    <row r="26" spans="1:7" x14ac:dyDescent="0.3">
      <c r="A26" s="274" t="s">
        <v>242</v>
      </c>
      <c r="B26" s="158"/>
      <c r="C26" s="158"/>
      <c r="D26" s="158"/>
      <c r="E26" s="265"/>
      <c r="F26" s="266"/>
      <c r="G26" s="266"/>
    </row>
    <row r="27" spans="1:7" x14ac:dyDescent="0.3">
      <c r="A27" s="252" t="s">
        <v>260</v>
      </c>
      <c r="B27" s="277">
        <v>1321.7</v>
      </c>
      <c r="C27" s="277">
        <v>2030</v>
      </c>
      <c r="D27" s="278"/>
      <c r="E27" s="259">
        <v>948.65</v>
      </c>
      <c r="F27" s="266">
        <f t="shared" si="0"/>
        <v>71.77498675947642</v>
      </c>
      <c r="G27" s="266">
        <f t="shared" si="1"/>
        <v>46.731527093596057</v>
      </c>
    </row>
    <row r="28" spans="1:7" x14ac:dyDescent="0.3">
      <c r="A28" s="252" t="s">
        <v>261</v>
      </c>
      <c r="B28" s="277">
        <v>0</v>
      </c>
      <c r="C28" s="277">
        <v>2030</v>
      </c>
      <c r="D28" s="278"/>
      <c r="E28" s="259">
        <v>175.04</v>
      </c>
      <c r="F28" s="266">
        <v>0</v>
      </c>
      <c r="G28" s="266">
        <f t="shared" si="1"/>
        <v>8.6226600985221662</v>
      </c>
    </row>
    <row r="29" spans="1:7" x14ac:dyDescent="0.3">
      <c r="A29" s="252" t="s">
        <v>264</v>
      </c>
      <c r="B29" s="277">
        <f>B27-B28</f>
        <v>1321.7</v>
      </c>
      <c r="C29" s="277">
        <f t="shared" ref="C29:E29" si="6">C27-C28</f>
        <v>0</v>
      </c>
      <c r="D29" s="277"/>
      <c r="E29" s="258">
        <f t="shared" si="6"/>
        <v>773.61</v>
      </c>
      <c r="F29" s="266">
        <f t="shared" si="0"/>
        <v>58.531436785957482</v>
      </c>
      <c r="G29" s="266">
        <v>0</v>
      </c>
    </row>
    <row r="30" spans="1:7" x14ac:dyDescent="0.3">
      <c r="A30" s="270" t="s">
        <v>271</v>
      </c>
      <c r="B30" s="277"/>
      <c r="C30" s="277"/>
      <c r="D30" s="278"/>
      <c r="E30" s="259"/>
      <c r="F30" s="266"/>
      <c r="G30" s="266"/>
    </row>
    <row r="31" spans="1:7" x14ac:dyDescent="0.3">
      <c r="A31" s="267" t="s">
        <v>266</v>
      </c>
      <c r="B31" s="277">
        <v>0</v>
      </c>
      <c r="C31" s="277">
        <v>0</v>
      </c>
      <c r="D31" s="278"/>
      <c r="E31" s="259">
        <v>1389.83</v>
      </c>
      <c r="F31" s="266">
        <v>0</v>
      </c>
      <c r="G31" s="266">
        <v>0</v>
      </c>
    </row>
    <row r="32" spans="1:7" x14ac:dyDescent="0.3">
      <c r="A32" s="252" t="s">
        <v>261</v>
      </c>
      <c r="B32" s="277">
        <v>0</v>
      </c>
      <c r="C32" s="277">
        <v>0</v>
      </c>
      <c r="D32" s="278"/>
      <c r="E32" s="259">
        <v>0</v>
      </c>
      <c r="F32" s="266">
        <v>0</v>
      </c>
      <c r="G32" s="266">
        <v>0</v>
      </c>
    </row>
    <row r="33" spans="1:7" x14ac:dyDescent="0.3">
      <c r="A33" s="252" t="s">
        <v>264</v>
      </c>
      <c r="B33" s="279">
        <f t="shared" ref="B33:C33" si="7">B31-B32</f>
        <v>0</v>
      </c>
      <c r="C33" s="279">
        <f t="shared" si="7"/>
        <v>0</v>
      </c>
      <c r="D33" s="279"/>
      <c r="E33" s="259">
        <f>E31-E32</f>
        <v>1389.83</v>
      </c>
      <c r="F33" s="266">
        <v>0</v>
      </c>
      <c r="G33" s="266">
        <v>0</v>
      </c>
    </row>
    <row r="34" spans="1:7" x14ac:dyDescent="0.3">
      <c r="A34" s="268" t="s">
        <v>268</v>
      </c>
      <c r="B34" s="158"/>
      <c r="C34" s="158"/>
      <c r="D34" s="158"/>
      <c r="E34" s="265"/>
      <c r="F34" s="266"/>
      <c r="G34" s="266"/>
    </row>
    <row r="35" spans="1:7" x14ac:dyDescent="0.3">
      <c r="A35" s="275" t="s">
        <v>243</v>
      </c>
      <c r="B35" s="158"/>
      <c r="C35" s="158"/>
      <c r="D35" s="158"/>
      <c r="E35" s="265"/>
      <c r="F35" s="266"/>
      <c r="G35" s="266"/>
    </row>
    <row r="36" spans="1:7" x14ac:dyDescent="0.3">
      <c r="A36" s="252" t="s">
        <v>260</v>
      </c>
      <c r="B36" s="277">
        <v>23946.23</v>
      </c>
      <c r="C36" s="277">
        <v>43860</v>
      </c>
      <c r="D36" s="278"/>
      <c r="E36" s="259">
        <v>6964.61</v>
      </c>
      <c r="F36" s="266">
        <f t="shared" si="0"/>
        <v>29.084369439364778</v>
      </c>
      <c r="G36" s="266">
        <f t="shared" si="1"/>
        <v>15.879183766529867</v>
      </c>
    </row>
    <row r="37" spans="1:7" x14ac:dyDescent="0.3">
      <c r="A37" s="252" t="s">
        <v>261</v>
      </c>
      <c r="B37" s="277">
        <v>19807.66</v>
      </c>
      <c r="C37" s="277">
        <v>43590</v>
      </c>
      <c r="D37" s="278"/>
      <c r="E37" s="259">
        <v>7339.63</v>
      </c>
      <c r="F37" s="266">
        <f t="shared" si="0"/>
        <v>37.054503156859518</v>
      </c>
      <c r="G37" s="266">
        <f t="shared" si="1"/>
        <v>16.837875659554943</v>
      </c>
    </row>
    <row r="38" spans="1:7" x14ac:dyDescent="0.3">
      <c r="A38" s="252" t="s">
        <v>264</v>
      </c>
      <c r="B38" s="277">
        <f>B36-B37</f>
        <v>4138.57</v>
      </c>
      <c r="C38" s="277">
        <f t="shared" ref="C38:E38" si="8">C36-C37</f>
        <v>270</v>
      </c>
      <c r="D38" s="277"/>
      <c r="E38" s="258">
        <f t="shared" si="8"/>
        <v>-375.02000000000044</v>
      </c>
      <c r="F38" s="266">
        <v>0</v>
      </c>
      <c r="G38" s="266">
        <v>0</v>
      </c>
    </row>
    <row r="39" spans="1:7" x14ac:dyDescent="0.3">
      <c r="A39" s="275" t="s">
        <v>272</v>
      </c>
      <c r="B39" s="277"/>
      <c r="C39" s="277"/>
      <c r="D39" s="278"/>
      <c r="E39" s="259"/>
      <c r="F39" s="266"/>
      <c r="G39" s="266"/>
    </row>
    <row r="40" spans="1:7" x14ac:dyDescent="0.3">
      <c r="A40" s="267" t="s">
        <v>266</v>
      </c>
      <c r="B40" s="277">
        <v>0</v>
      </c>
      <c r="C40" s="277">
        <v>0</v>
      </c>
      <c r="D40" s="278"/>
      <c r="E40" s="259">
        <v>935.7</v>
      </c>
      <c r="F40" s="266">
        <v>0</v>
      </c>
      <c r="G40" s="266">
        <v>0</v>
      </c>
    </row>
    <row r="41" spans="1:7" x14ac:dyDescent="0.3">
      <c r="A41" s="267" t="s">
        <v>277</v>
      </c>
      <c r="B41" s="277">
        <v>-621.02</v>
      </c>
      <c r="C41" s="277">
        <v>-270</v>
      </c>
      <c r="D41" s="278"/>
      <c r="E41" s="259">
        <v>0</v>
      </c>
      <c r="F41" s="266">
        <f t="shared" si="0"/>
        <v>0</v>
      </c>
      <c r="G41" s="266">
        <f t="shared" si="1"/>
        <v>0</v>
      </c>
    </row>
    <row r="42" spans="1:7" x14ac:dyDescent="0.3">
      <c r="A42" s="252" t="s">
        <v>261</v>
      </c>
      <c r="B42" s="277">
        <v>0</v>
      </c>
      <c r="C42" s="277">
        <v>0</v>
      </c>
      <c r="D42" s="278"/>
      <c r="E42" s="259">
        <v>885.45</v>
      </c>
      <c r="F42" s="266">
        <v>0</v>
      </c>
      <c r="G42" s="266">
        <v>0</v>
      </c>
    </row>
    <row r="43" spans="1:7" x14ac:dyDescent="0.3">
      <c r="A43" s="252" t="s">
        <v>264</v>
      </c>
      <c r="B43" s="279">
        <f t="shared" ref="B43" si="9">B41-B42</f>
        <v>-621.02</v>
      </c>
      <c r="C43" s="279">
        <f t="shared" ref="C43" si="10">C41-C42</f>
        <v>-270</v>
      </c>
      <c r="D43" s="279"/>
      <c r="E43" s="259">
        <f>E40-E42</f>
        <v>50.25</v>
      </c>
      <c r="F43" s="266">
        <v>0</v>
      </c>
      <c r="G43" s="266">
        <v>0</v>
      </c>
    </row>
    <row r="44" spans="1:7" x14ac:dyDescent="0.3">
      <c r="A44" s="268" t="s">
        <v>269</v>
      </c>
      <c r="B44" s="158"/>
      <c r="C44" s="158"/>
      <c r="D44" s="158"/>
      <c r="E44" s="265"/>
      <c r="F44" s="266"/>
      <c r="G44" s="266"/>
    </row>
    <row r="45" spans="1:7" x14ac:dyDescent="0.3">
      <c r="A45" s="275" t="s">
        <v>244</v>
      </c>
      <c r="B45" s="158"/>
      <c r="C45" s="158"/>
      <c r="D45" s="158"/>
      <c r="E45" s="265"/>
      <c r="F45" s="266"/>
      <c r="G45" s="266"/>
    </row>
    <row r="46" spans="1:7" x14ac:dyDescent="0.3">
      <c r="A46" s="252" t="s">
        <v>260</v>
      </c>
      <c r="B46" s="277">
        <v>346804.41</v>
      </c>
      <c r="C46" s="277">
        <v>780920</v>
      </c>
      <c r="D46" s="278"/>
      <c r="E46" s="259">
        <v>431615.56</v>
      </c>
      <c r="F46" s="266">
        <f t="shared" si="0"/>
        <v>124.45503792757422</v>
      </c>
      <c r="G46" s="266">
        <f t="shared" si="1"/>
        <v>55.270137786200891</v>
      </c>
    </row>
    <row r="47" spans="1:7" x14ac:dyDescent="0.3">
      <c r="A47" s="252" t="s">
        <v>261</v>
      </c>
      <c r="B47" s="279">
        <v>346219.1</v>
      </c>
      <c r="C47" s="279">
        <v>780920</v>
      </c>
      <c r="D47" s="279"/>
      <c r="E47" s="259">
        <v>429396.46</v>
      </c>
      <c r="F47" s="266">
        <f t="shared" si="0"/>
        <v>124.02448622851831</v>
      </c>
      <c r="G47" s="266">
        <f t="shared" si="1"/>
        <v>54.985972954976184</v>
      </c>
    </row>
    <row r="48" spans="1:7" x14ac:dyDescent="0.3">
      <c r="A48" s="252" t="s">
        <v>264</v>
      </c>
      <c r="B48" s="279">
        <f>B46-B47</f>
        <v>585.30999999999767</v>
      </c>
      <c r="C48" s="279">
        <f t="shared" ref="C48:E48" si="11">C46-C47</f>
        <v>0</v>
      </c>
      <c r="D48" s="279"/>
      <c r="E48" s="259">
        <f t="shared" si="11"/>
        <v>2219.0999999999767</v>
      </c>
      <c r="F48" s="266">
        <f t="shared" si="0"/>
        <v>379.13242555226896</v>
      </c>
      <c r="G48" s="266">
        <v>0</v>
      </c>
    </row>
    <row r="49" spans="1:10" ht="15.6" customHeight="1" x14ac:dyDescent="0.3">
      <c r="A49" s="275" t="s">
        <v>273</v>
      </c>
      <c r="B49" s="277"/>
      <c r="C49" s="277"/>
      <c r="D49" s="278"/>
      <c r="E49" s="259"/>
      <c r="F49" s="266"/>
      <c r="G49" s="266"/>
    </row>
    <row r="50" spans="1:10" x14ac:dyDescent="0.3">
      <c r="A50" s="267" t="s">
        <v>277</v>
      </c>
      <c r="B50" s="277">
        <v>-585.30999999999995</v>
      </c>
      <c r="C50" s="277">
        <v>0</v>
      </c>
      <c r="D50" s="278"/>
      <c r="E50" s="259">
        <v>0</v>
      </c>
      <c r="F50" s="266">
        <f t="shared" si="0"/>
        <v>0</v>
      </c>
      <c r="G50" s="266">
        <v>0</v>
      </c>
    </row>
    <row r="51" spans="1:10" x14ac:dyDescent="0.3">
      <c r="A51" s="252" t="s">
        <v>261</v>
      </c>
      <c r="B51" s="277">
        <v>0</v>
      </c>
      <c r="C51" s="277">
        <v>0</v>
      </c>
      <c r="D51" s="278"/>
      <c r="E51" s="259">
        <v>0</v>
      </c>
      <c r="F51" s="266">
        <v>0</v>
      </c>
      <c r="G51" s="266">
        <v>0</v>
      </c>
    </row>
    <row r="52" spans="1:10" x14ac:dyDescent="0.3">
      <c r="A52" s="252" t="s">
        <v>264</v>
      </c>
      <c r="B52" s="279">
        <f t="shared" ref="B52" si="12">B50-B51</f>
        <v>-585.30999999999995</v>
      </c>
      <c r="C52" s="279">
        <f t="shared" ref="C52" si="13">C50-C51</f>
        <v>0</v>
      </c>
      <c r="D52" s="279"/>
      <c r="E52" s="259">
        <f>E50-E51</f>
        <v>0</v>
      </c>
      <c r="F52" s="266">
        <f t="shared" si="0"/>
        <v>0</v>
      </c>
      <c r="G52" s="266">
        <v>0</v>
      </c>
    </row>
    <row r="53" spans="1:10" x14ac:dyDescent="0.3">
      <c r="A53" s="270" t="s">
        <v>245</v>
      </c>
      <c r="B53" s="279"/>
      <c r="C53" s="279"/>
      <c r="D53" s="279"/>
      <c r="E53" s="259"/>
      <c r="F53" s="266"/>
      <c r="G53" s="266"/>
    </row>
    <row r="54" spans="1:10" x14ac:dyDescent="0.3">
      <c r="A54" s="252" t="s">
        <v>260</v>
      </c>
      <c r="B54" s="277">
        <v>8393.32</v>
      </c>
      <c r="C54" s="277">
        <v>16800</v>
      </c>
      <c r="D54" s="278"/>
      <c r="E54" s="259">
        <v>1711.3</v>
      </c>
      <c r="F54" s="266">
        <f t="shared" si="0"/>
        <v>20.388833024357467</v>
      </c>
      <c r="G54" s="266">
        <f t="shared" si="1"/>
        <v>10.186309523809523</v>
      </c>
    </row>
    <row r="55" spans="1:10" x14ac:dyDescent="0.3">
      <c r="A55" s="252" t="s">
        <v>261</v>
      </c>
      <c r="B55" s="277">
        <v>9088.74</v>
      </c>
      <c r="C55" s="277">
        <v>16800</v>
      </c>
      <c r="D55" s="278"/>
      <c r="E55" s="259">
        <v>1711.32</v>
      </c>
      <c r="F55" s="266">
        <f t="shared" si="0"/>
        <v>18.829012602406934</v>
      </c>
      <c r="G55" s="266">
        <f t="shared" si="1"/>
        <v>10.186428571428571</v>
      </c>
    </row>
    <row r="56" spans="1:10" x14ac:dyDescent="0.3">
      <c r="A56" s="252" t="s">
        <v>264</v>
      </c>
      <c r="B56" s="277">
        <f>B54-B55</f>
        <v>-695.42000000000007</v>
      </c>
      <c r="C56" s="277">
        <f t="shared" ref="C56:E56" si="14">C54-C55</f>
        <v>0</v>
      </c>
      <c r="D56" s="277"/>
      <c r="E56" s="258">
        <f t="shared" si="14"/>
        <v>-1.999999999998181E-2</v>
      </c>
      <c r="F56" s="266">
        <f t="shared" si="0"/>
        <v>2.8759598515978556E-3</v>
      </c>
      <c r="G56" s="266">
        <v>0</v>
      </c>
    </row>
    <row r="57" spans="1:10" x14ac:dyDescent="0.3">
      <c r="A57" s="275" t="s">
        <v>274</v>
      </c>
      <c r="B57" s="277"/>
      <c r="C57" s="277"/>
      <c r="D57" s="278"/>
      <c r="E57" s="259"/>
      <c r="F57" s="266"/>
      <c r="G57" s="266"/>
    </row>
    <row r="58" spans="1:10" x14ac:dyDescent="0.3">
      <c r="A58" s="267" t="s">
        <v>266</v>
      </c>
      <c r="B58" s="277">
        <v>1745.31</v>
      </c>
      <c r="C58" s="277">
        <v>0</v>
      </c>
      <c r="D58" s="278"/>
      <c r="E58" s="259">
        <v>0</v>
      </c>
      <c r="F58" s="266">
        <f t="shared" si="0"/>
        <v>0</v>
      </c>
      <c r="G58" s="266">
        <v>0</v>
      </c>
    </row>
    <row r="59" spans="1:10" x14ac:dyDescent="0.3">
      <c r="A59" s="252" t="s">
        <v>261</v>
      </c>
      <c r="B59" s="277">
        <v>0</v>
      </c>
      <c r="C59" s="277">
        <v>0</v>
      </c>
      <c r="D59" s="278"/>
      <c r="E59" s="259">
        <v>0</v>
      </c>
      <c r="F59" s="266">
        <v>0</v>
      </c>
      <c r="G59" s="266">
        <v>0</v>
      </c>
    </row>
    <row r="60" spans="1:10" x14ac:dyDescent="0.3">
      <c r="A60" s="252" t="s">
        <v>264</v>
      </c>
      <c r="B60" s="279">
        <f t="shared" ref="B60" si="15">B58-B59</f>
        <v>1745.31</v>
      </c>
      <c r="C60" s="279">
        <f t="shared" ref="C60" si="16">C58-C59</f>
        <v>0</v>
      </c>
      <c r="D60" s="279"/>
      <c r="E60" s="259">
        <f>E58-E59</f>
        <v>0</v>
      </c>
      <c r="F60" s="266">
        <f t="shared" si="0"/>
        <v>0</v>
      </c>
      <c r="G60" s="266">
        <v>0</v>
      </c>
    </row>
    <row r="61" spans="1:10" x14ac:dyDescent="0.3">
      <c r="A61" s="268" t="s">
        <v>270</v>
      </c>
      <c r="B61" s="158"/>
      <c r="C61" s="158"/>
      <c r="D61" s="158"/>
      <c r="E61" s="265"/>
      <c r="F61" s="266"/>
      <c r="G61" s="266"/>
    </row>
    <row r="62" spans="1:10" x14ac:dyDescent="0.3">
      <c r="A62" s="275" t="s">
        <v>246</v>
      </c>
      <c r="B62" s="158"/>
      <c r="C62" s="158"/>
      <c r="D62" s="158"/>
      <c r="E62" s="265"/>
      <c r="F62" s="266"/>
      <c r="G62" s="266"/>
    </row>
    <row r="63" spans="1:10" ht="13.2" customHeight="1" x14ac:dyDescent="0.3">
      <c r="A63" s="252" t="s">
        <v>260</v>
      </c>
      <c r="B63" s="277">
        <v>196.15</v>
      </c>
      <c r="C63" s="277">
        <v>400</v>
      </c>
      <c r="D63" s="278"/>
      <c r="E63" s="259">
        <v>122.22</v>
      </c>
      <c r="F63" s="266">
        <f t="shared" si="0"/>
        <v>62.309457048177407</v>
      </c>
      <c r="G63" s="266">
        <f t="shared" si="1"/>
        <v>30.555</v>
      </c>
    </row>
    <row r="64" spans="1:10" ht="16.8" customHeight="1" x14ac:dyDescent="0.3">
      <c r="A64" s="252" t="s">
        <v>261</v>
      </c>
      <c r="B64" s="280">
        <v>0</v>
      </c>
      <c r="C64" s="280">
        <v>400</v>
      </c>
      <c r="D64" s="280"/>
      <c r="E64" s="260">
        <v>0</v>
      </c>
      <c r="F64" s="266">
        <v>0</v>
      </c>
      <c r="G64" s="266">
        <f t="shared" si="1"/>
        <v>0</v>
      </c>
      <c r="H64" s="253"/>
      <c r="I64" s="253"/>
      <c r="J64" s="253"/>
    </row>
    <row r="65" spans="1:10" ht="16.8" customHeight="1" x14ac:dyDescent="0.3">
      <c r="A65" s="252" t="s">
        <v>264</v>
      </c>
      <c r="B65" s="280">
        <f>B63-B64</f>
        <v>196.15</v>
      </c>
      <c r="C65" s="280">
        <f t="shared" ref="C65:E65" si="17">C63-C64</f>
        <v>0</v>
      </c>
      <c r="D65" s="280"/>
      <c r="E65" s="260">
        <f t="shared" si="17"/>
        <v>122.22</v>
      </c>
      <c r="F65" s="266">
        <f t="shared" si="0"/>
        <v>62.309457048177407</v>
      </c>
      <c r="G65" s="266">
        <v>0</v>
      </c>
      <c r="H65" s="253"/>
      <c r="I65" s="253"/>
      <c r="J65" s="253"/>
    </row>
    <row r="66" spans="1:10" ht="13.2" customHeight="1" x14ac:dyDescent="0.3">
      <c r="A66" s="274" t="s">
        <v>275</v>
      </c>
      <c r="B66" s="277"/>
      <c r="C66" s="277"/>
      <c r="D66" s="278"/>
      <c r="E66" s="259"/>
      <c r="F66" s="266"/>
      <c r="G66" s="266"/>
    </row>
    <row r="67" spans="1:10" x14ac:dyDescent="0.3">
      <c r="A67" s="267" t="s">
        <v>266</v>
      </c>
      <c r="B67" s="277">
        <v>3257.94</v>
      </c>
      <c r="C67" s="277">
        <v>3260</v>
      </c>
      <c r="D67" s="278"/>
      <c r="E67" s="259">
        <v>3616.14</v>
      </c>
      <c r="F67" s="266">
        <f t="shared" si="0"/>
        <v>110.99467761837234</v>
      </c>
      <c r="G67" s="266">
        <f t="shared" si="1"/>
        <v>110.9245398773006</v>
      </c>
    </row>
    <row r="68" spans="1:10" x14ac:dyDescent="0.3">
      <c r="A68" s="252" t="s">
        <v>261</v>
      </c>
      <c r="B68" s="277">
        <v>0</v>
      </c>
      <c r="C68" s="277">
        <v>3260</v>
      </c>
      <c r="D68" s="278"/>
      <c r="E68" s="259">
        <v>0</v>
      </c>
      <c r="F68" s="266">
        <v>0</v>
      </c>
      <c r="G68" s="266">
        <f t="shared" si="1"/>
        <v>0</v>
      </c>
    </row>
    <row r="69" spans="1:10" x14ac:dyDescent="0.3">
      <c r="A69" s="252" t="s">
        <v>264</v>
      </c>
      <c r="B69" s="279">
        <f t="shared" ref="B69" si="18">B67-B68</f>
        <v>3257.94</v>
      </c>
      <c r="C69" s="279">
        <f t="shared" ref="C69" si="19">C67-C68</f>
        <v>0</v>
      </c>
      <c r="D69" s="279"/>
      <c r="E69" s="259">
        <f>E67-E68</f>
        <v>3616.14</v>
      </c>
      <c r="F69" s="266">
        <f t="shared" si="0"/>
        <v>110.99467761837234</v>
      </c>
      <c r="G69" s="266">
        <v>0</v>
      </c>
    </row>
    <row r="70" spans="1:10" x14ac:dyDescent="0.3">
      <c r="A70" s="250" t="s">
        <v>240</v>
      </c>
      <c r="B70" s="255">
        <f>B9+B17+B22+B27+B36+B46+B54+B63</f>
        <v>412602.01</v>
      </c>
      <c r="C70" s="255">
        <f>C9+C17+C22+C27+C36+C46+C54+C63</f>
        <v>902022.73</v>
      </c>
      <c r="D70" s="255"/>
      <c r="E70" s="255">
        <f>E9+E17+E22+E27+E36+E46+E54+E63</f>
        <v>474602.76999999996</v>
      </c>
      <c r="F70" s="266">
        <f t="shared" si="0"/>
        <v>115.02677119774573</v>
      </c>
      <c r="G70" s="266">
        <f t="shared" si="1"/>
        <v>52.615389193130412</v>
      </c>
    </row>
    <row r="71" spans="1:10" ht="13.2" customHeight="1" x14ac:dyDescent="0.3">
      <c r="A71" s="254" t="s">
        <v>22</v>
      </c>
      <c r="B71" s="257">
        <f>B10+B14+B18+B23+B28+B37+B47+B55+B64</f>
        <v>417050.45999999996</v>
      </c>
      <c r="C71" s="257">
        <f>C10+C14+C18+C23+C28+C37+C47+C55+C64+C68</f>
        <v>905012.73</v>
      </c>
      <c r="D71" s="257"/>
      <c r="E71" s="257">
        <f>E10+E14+E18+E23+E28+E37+E42+E47+E55+E64+E68</f>
        <v>474752.57</v>
      </c>
      <c r="F71" s="266">
        <f t="shared" si="0"/>
        <v>113.83576222407237</v>
      </c>
      <c r="G71" s="266">
        <f t="shared" si="1"/>
        <v>52.458109622391724</v>
      </c>
    </row>
    <row r="72" spans="1:10" x14ac:dyDescent="0.3">
      <c r="A72" s="271" t="s">
        <v>276</v>
      </c>
      <c r="B72" s="126">
        <f>B13+B31+B41+B50+B58+B67</f>
        <v>17299.849999999999</v>
      </c>
      <c r="C72" s="126">
        <f>C13+C31+C41+C50+C58+C67</f>
        <v>2990</v>
      </c>
      <c r="D72" s="126"/>
      <c r="E72" s="126">
        <f>E13+E31+E40+E50+E58+E67</f>
        <v>11051.17</v>
      </c>
      <c r="F72" s="266">
        <f t="shared" si="0"/>
        <v>63.880149249848998</v>
      </c>
      <c r="G72" s="266">
        <f t="shared" si="1"/>
        <v>369.60434782608695</v>
      </c>
    </row>
  </sheetData>
  <mergeCells count="1">
    <mergeCell ref="A3:G3"/>
  </mergeCells>
  <pageMargins left="0.7" right="0.7" top="0.75" bottom="0.75" header="0.3" footer="0.3"/>
  <pageSetup paperSize="9" scale="67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C21" sqref="C21"/>
    </sheetView>
  </sheetViews>
  <sheetFormatPr defaultRowHeight="14.4" x14ac:dyDescent="0.3"/>
  <cols>
    <col min="1" max="1" width="45.33203125" customWidth="1"/>
    <col min="2" max="2" width="16.109375" customWidth="1"/>
    <col min="3" max="3" width="18.6640625" customWidth="1"/>
    <col min="4" max="4" width="14.77734375" customWidth="1"/>
    <col min="5" max="5" width="16.88671875" customWidth="1"/>
    <col min="6" max="6" width="9.44140625" customWidth="1"/>
  </cols>
  <sheetData>
    <row r="1" spans="1:7" ht="17.399999999999999" x14ac:dyDescent="0.3">
      <c r="A1" s="21"/>
      <c r="B1" s="21"/>
      <c r="C1" s="21"/>
      <c r="D1" s="6"/>
      <c r="E1" s="6"/>
      <c r="F1" s="6"/>
    </row>
    <row r="2" spans="1:7" ht="15.75" customHeight="1" x14ac:dyDescent="0.3">
      <c r="A2" s="281" t="s">
        <v>254</v>
      </c>
      <c r="B2" s="281"/>
      <c r="C2" s="281"/>
      <c r="D2" s="281"/>
      <c r="E2" s="281"/>
      <c r="F2" s="281"/>
      <c r="G2" s="281"/>
    </row>
    <row r="3" spans="1:7" ht="17.399999999999999" x14ac:dyDescent="0.3">
      <c r="A3" s="21"/>
      <c r="B3" s="21"/>
      <c r="C3" s="21"/>
      <c r="D3" s="6"/>
      <c r="E3" s="56" t="s">
        <v>115</v>
      </c>
      <c r="F3" s="56"/>
    </row>
    <row r="4" spans="1:7" ht="22.8" customHeight="1" x14ac:dyDescent="0.3">
      <c r="A4" s="17" t="s">
        <v>21</v>
      </c>
      <c r="B4" s="165" t="s">
        <v>224</v>
      </c>
      <c r="C4" s="17" t="s">
        <v>234</v>
      </c>
      <c r="D4" s="17" t="s">
        <v>233</v>
      </c>
      <c r="E4" s="166" t="s">
        <v>225</v>
      </c>
      <c r="F4" s="173" t="s">
        <v>215</v>
      </c>
      <c r="G4" s="173" t="s">
        <v>215</v>
      </c>
    </row>
    <row r="5" spans="1:7" ht="11.4" customHeight="1" x14ac:dyDescent="0.3">
      <c r="A5" s="175">
        <v>1</v>
      </c>
      <c r="B5" s="176">
        <v>2</v>
      </c>
      <c r="C5" s="176">
        <v>3</v>
      </c>
      <c r="D5" s="169">
        <v>4</v>
      </c>
      <c r="E5" s="177">
        <v>5</v>
      </c>
      <c r="F5" s="178" t="s">
        <v>222</v>
      </c>
      <c r="G5" s="179" t="s">
        <v>223</v>
      </c>
    </row>
    <row r="6" spans="1:7" s="33" customFormat="1" x14ac:dyDescent="0.3">
      <c r="A6" s="58" t="s">
        <v>22</v>
      </c>
      <c r="B6" s="181">
        <f t="shared" ref="B6:E6" si="0">B7</f>
        <v>417050.44</v>
      </c>
      <c r="C6" s="59">
        <f t="shared" si="0"/>
        <v>905012.73</v>
      </c>
      <c r="D6" s="59">
        <f t="shared" si="0"/>
        <v>0</v>
      </c>
      <c r="E6" s="59">
        <f t="shared" si="0"/>
        <v>474752.57</v>
      </c>
      <c r="F6" s="185">
        <f>E6/B6*100</f>
        <v>113.83576768316081</v>
      </c>
      <c r="G6" s="180">
        <f>E6/C6*100</f>
        <v>52.458109622391724</v>
      </c>
    </row>
    <row r="7" spans="1:7" s="33" customFormat="1" x14ac:dyDescent="0.3">
      <c r="A7" s="45" t="s">
        <v>109</v>
      </c>
      <c r="B7" s="182">
        <f t="shared" ref="B7" si="1">B8+B10</f>
        <v>417050.44</v>
      </c>
      <c r="C7" s="46">
        <f t="shared" ref="C7:E7" si="2">C8+C10</f>
        <v>905012.73</v>
      </c>
      <c r="D7" s="46">
        <f t="shared" si="2"/>
        <v>0</v>
      </c>
      <c r="E7" s="46">
        <f t="shared" si="2"/>
        <v>474752.57</v>
      </c>
      <c r="F7" s="186">
        <f t="shared" ref="F7" si="3">E7/B7*100</f>
        <v>113.83576768316081</v>
      </c>
      <c r="G7" s="142">
        <f t="shared" ref="G7:G11" si="4">E7/C7*100</f>
        <v>52.458109622391724</v>
      </c>
    </row>
    <row r="8" spans="1:7" s="33" customFormat="1" x14ac:dyDescent="0.3">
      <c r="A8" s="43" t="s">
        <v>110</v>
      </c>
      <c r="B8" s="183">
        <f t="shared" ref="B8:E8" si="5">B9</f>
        <v>394233.29</v>
      </c>
      <c r="C8" s="30">
        <f t="shared" si="5"/>
        <v>882892.73</v>
      </c>
      <c r="D8" s="30">
        <f t="shared" si="5"/>
        <v>0</v>
      </c>
      <c r="E8" s="30">
        <f t="shared" si="5"/>
        <v>463315.96</v>
      </c>
      <c r="F8" s="126">
        <f>E8/B8*100</f>
        <v>117.52329692908481</v>
      </c>
      <c r="G8" s="126">
        <f t="shared" si="4"/>
        <v>52.477038745125924</v>
      </c>
    </row>
    <row r="9" spans="1:7" x14ac:dyDescent="0.3">
      <c r="A9" s="12" t="s">
        <v>111</v>
      </c>
      <c r="B9" s="184">
        <v>394233.29</v>
      </c>
      <c r="C9" s="32">
        <v>882892.73</v>
      </c>
      <c r="D9" s="32">
        <v>0</v>
      </c>
      <c r="E9" s="32">
        <v>463315.96</v>
      </c>
      <c r="F9" s="126">
        <f>E9/B9*100</f>
        <v>117.52329692908481</v>
      </c>
      <c r="G9" s="143">
        <f t="shared" si="4"/>
        <v>52.477038745125924</v>
      </c>
    </row>
    <row r="10" spans="1:7" s="33" customFormat="1" x14ac:dyDescent="0.3">
      <c r="A10" s="11" t="s">
        <v>113</v>
      </c>
      <c r="B10" s="183">
        <f t="shared" ref="B10:E10" si="6">B11</f>
        <v>22817.15</v>
      </c>
      <c r="C10" s="30">
        <f t="shared" si="6"/>
        <v>22120</v>
      </c>
      <c r="D10" s="30">
        <f t="shared" si="6"/>
        <v>0</v>
      </c>
      <c r="E10" s="30">
        <f t="shared" si="6"/>
        <v>11436.61</v>
      </c>
      <c r="F10" s="126">
        <f>E10/B10*100</f>
        <v>50.122868105788839</v>
      </c>
      <c r="G10" s="126">
        <f t="shared" si="4"/>
        <v>51.702576853526224</v>
      </c>
    </row>
    <row r="11" spans="1:7" x14ac:dyDescent="0.3">
      <c r="A11" s="12" t="s">
        <v>114</v>
      </c>
      <c r="B11" s="184">
        <v>22817.15</v>
      </c>
      <c r="C11" s="32">
        <v>22120</v>
      </c>
      <c r="D11" s="32">
        <v>0</v>
      </c>
      <c r="E11" s="32">
        <v>11436.61</v>
      </c>
      <c r="F11" s="126">
        <f>E11/B11*100</f>
        <v>50.122868105788839</v>
      </c>
      <c r="G11" s="143">
        <f t="shared" si="4"/>
        <v>51.702576853526224</v>
      </c>
    </row>
  </sheetData>
  <mergeCells count="1">
    <mergeCell ref="A2:G2"/>
  </mergeCells>
  <pageMargins left="0.7" right="0.7" top="0.75" bottom="0.75" header="0.3" footer="0.3"/>
  <pageSetup paperSize="9" orientation="landscape" horizontalDpi="4294967293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4"/>
  <sheetViews>
    <sheetView workbookViewId="0">
      <selection activeCell="F25" sqref="F25"/>
    </sheetView>
  </sheetViews>
  <sheetFormatPr defaultRowHeight="14.4" x14ac:dyDescent="0.3"/>
  <cols>
    <col min="1" max="1" width="7.88671875" customWidth="1"/>
    <col min="2" max="2" width="8.44140625" customWidth="1"/>
    <col min="3" max="3" width="6.33203125" customWidth="1"/>
    <col min="4" max="7" width="25.33203125" customWidth="1"/>
  </cols>
  <sheetData>
    <row r="1" spans="1:7" ht="15.6" x14ac:dyDescent="0.3">
      <c r="A1" s="292" t="s">
        <v>128</v>
      </c>
      <c r="B1" s="292"/>
      <c r="C1" s="292"/>
      <c r="D1" s="292"/>
      <c r="E1" s="292"/>
      <c r="F1" s="292"/>
      <c r="G1" s="292"/>
    </row>
    <row r="2" spans="1:7" ht="17.399999999999999" x14ac:dyDescent="0.3">
      <c r="A2" s="21"/>
      <c r="B2" s="21"/>
      <c r="C2" s="21"/>
      <c r="D2" s="21"/>
      <c r="E2" s="21"/>
      <c r="F2" s="21"/>
      <c r="G2" s="21"/>
    </row>
    <row r="3" spans="1:7" ht="15.6" x14ac:dyDescent="0.3">
      <c r="A3" s="292" t="s">
        <v>24</v>
      </c>
      <c r="B3" s="292"/>
      <c r="C3" s="292"/>
      <c r="D3" s="292"/>
      <c r="E3" s="292"/>
      <c r="F3" s="293"/>
      <c r="G3" s="293"/>
    </row>
    <row r="4" spans="1:7" ht="17.399999999999999" x14ac:dyDescent="0.3">
      <c r="A4" s="21"/>
      <c r="B4" s="21"/>
      <c r="C4" s="21"/>
      <c r="D4" s="21"/>
      <c r="E4" s="21"/>
      <c r="F4" s="6"/>
      <c r="G4" s="6"/>
    </row>
    <row r="5" spans="1:7" ht="15.6" x14ac:dyDescent="0.3">
      <c r="A5" s="292" t="s">
        <v>129</v>
      </c>
      <c r="B5" s="314"/>
      <c r="C5" s="314"/>
      <c r="D5" s="314"/>
      <c r="E5" s="314"/>
      <c r="F5" s="314"/>
      <c r="G5" s="314"/>
    </row>
    <row r="6" spans="1:7" ht="17.399999999999999" x14ac:dyDescent="0.3">
      <c r="A6" s="21"/>
      <c r="B6" s="21"/>
      <c r="C6" s="21"/>
      <c r="D6" s="21"/>
      <c r="E6" s="21"/>
      <c r="F6" s="6"/>
      <c r="G6" s="6"/>
    </row>
    <row r="7" spans="1:7" ht="26.4" x14ac:dyDescent="0.3">
      <c r="A7" s="17" t="s">
        <v>13</v>
      </c>
      <c r="B7" s="16" t="s">
        <v>14</v>
      </c>
      <c r="C7" s="16" t="s">
        <v>15</v>
      </c>
      <c r="D7" s="16" t="s">
        <v>130</v>
      </c>
      <c r="E7" s="17" t="s">
        <v>30</v>
      </c>
      <c r="F7" s="17" t="s">
        <v>31</v>
      </c>
      <c r="G7" s="17" t="s">
        <v>32</v>
      </c>
    </row>
    <row r="8" spans="1:7" ht="24.75" customHeight="1" x14ac:dyDescent="0.3">
      <c r="A8" s="10">
        <v>8</v>
      </c>
      <c r="B8" s="10"/>
      <c r="C8" s="10"/>
      <c r="D8" s="10" t="s">
        <v>131</v>
      </c>
      <c r="E8" s="47"/>
      <c r="F8" s="47"/>
      <c r="G8" s="47"/>
    </row>
    <row r="9" spans="1:7" ht="19.5" customHeight="1" x14ac:dyDescent="0.3">
      <c r="A9" s="10"/>
      <c r="B9" s="48">
        <v>84</v>
      </c>
      <c r="C9" s="48"/>
      <c r="D9" s="48" t="s">
        <v>132</v>
      </c>
      <c r="E9" s="47"/>
      <c r="F9" s="47"/>
      <c r="G9" s="47"/>
    </row>
    <row r="10" spans="1:7" ht="25.5" customHeight="1" x14ac:dyDescent="0.3">
      <c r="A10" s="49"/>
      <c r="B10" s="49"/>
      <c r="C10" s="50">
        <v>81</v>
      </c>
      <c r="D10" s="51" t="s">
        <v>133</v>
      </c>
      <c r="E10" s="47"/>
      <c r="F10" s="47"/>
      <c r="G10" s="47"/>
    </row>
    <row r="11" spans="1:7" ht="28.5" customHeight="1" x14ac:dyDescent="0.3">
      <c r="A11" s="11">
        <v>5</v>
      </c>
      <c r="B11" s="52"/>
      <c r="C11" s="52"/>
      <c r="D11" s="53" t="s">
        <v>134</v>
      </c>
      <c r="E11" s="47"/>
      <c r="F11" s="47"/>
      <c r="G11" s="47"/>
    </row>
    <row r="12" spans="1:7" ht="29.25" customHeight="1" x14ac:dyDescent="0.3">
      <c r="A12" s="48"/>
      <c r="B12" s="48">
        <v>54</v>
      </c>
      <c r="C12" s="48"/>
      <c r="D12" s="54" t="s">
        <v>135</v>
      </c>
      <c r="E12" s="47"/>
      <c r="F12" s="47"/>
      <c r="G12" s="55"/>
    </row>
    <row r="13" spans="1:7" x14ac:dyDescent="0.3">
      <c r="A13" s="48"/>
      <c r="B13" s="48"/>
      <c r="C13" s="50">
        <v>11</v>
      </c>
      <c r="D13" s="50" t="s">
        <v>136</v>
      </c>
      <c r="E13" s="47"/>
      <c r="F13" s="47"/>
      <c r="G13" s="55"/>
    </row>
    <row r="14" spans="1:7" x14ac:dyDescent="0.3">
      <c r="A14" s="48"/>
      <c r="B14" s="48"/>
      <c r="C14" s="50">
        <v>31</v>
      </c>
      <c r="D14" s="50" t="s">
        <v>137</v>
      </c>
      <c r="E14" s="47"/>
      <c r="F14" s="47"/>
      <c r="G14" s="55"/>
    </row>
  </sheetData>
  <mergeCells count="3">
    <mergeCell ref="A1:G1"/>
    <mergeCell ref="A3:G3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5"/>
  <sheetViews>
    <sheetView topLeftCell="A105" zoomScaleNormal="100" workbookViewId="0">
      <selection activeCell="A4" sqref="A4:H4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8.6640625" customWidth="1"/>
    <col min="4" max="4" width="33.88671875" customWidth="1"/>
    <col min="5" max="5" width="16.33203125" customWidth="1"/>
    <col min="6" max="7" width="18.6640625" customWidth="1"/>
    <col min="8" max="8" width="8.44140625" customWidth="1"/>
  </cols>
  <sheetData>
    <row r="1" spans="1:13" s="39" customFormat="1" ht="15.6" x14ac:dyDescent="0.3">
      <c r="A1" s="60"/>
      <c r="B1" s="60"/>
      <c r="C1" s="60"/>
      <c r="D1" s="60"/>
      <c r="E1" s="60"/>
      <c r="F1" s="64"/>
      <c r="G1" s="60"/>
    </row>
    <row r="2" spans="1:13" s="39" customFormat="1" ht="18" customHeight="1" x14ac:dyDescent="0.3">
      <c r="A2" s="336" t="s">
        <v>23</v>
      </c>
      <c r="B2" s="337"/>
      <c r="C2" s="337"/>
      <c r="D2" s="337"/>
      <c r="E2" s="337"/>
      <c r="F2" s="337"/>
      <c r="G2" s="337"/>
    </row>
    <row r="3" spans="1:13" s="39" customFormat="1" ht="18" customHeight="1" x14ac:dyDescent="0.3">
      <c r="A3" s="241"/>
      <c r="B3" s="245"/>
      <c r="C3" s="245"/>
      <c r="D3" s="245"/>
      <c r="E3" s="245"/>
      <c r="F3" s="245"/>
      <c r="G3" s="245"/>
    </row>
    <row r="4" spans="1:13" s="39" customFormat="1" ht="18" customHeight="1" x14ac:dyDescent="0.3">
      <c r="A4" s="347" t="s">
        <v>253</v>
      </c>
      <c r="B4" s="347"/>
      <c r="C4" s="347"/>
      <c r="D4" s="347"/>
      <c r="E4" s="347"/>
      <c r="F4" s="347"/>
      <c r="G4" s="347"/>
      <c r="H4" s="347"/>
    </row>
    <row r="5" spans="1:13" s="39" customFormat="1" ht="18" customHeight="1" x14ac:dyDescent="0.3">
      <c r="A5" s="241"/>
      <c r="B5" s="245"/>
      <c r="C5" s="245"/>
      <c r="D5" s="245"/>
      <c r="E5" s="245"/>
      <c r="F5" s="245"/>
      <c r="G5" s="245"/>
    </row>
    <row r="6" spans="1:13" s="39" customFormat="1" ht="31.2" x14ac:dyDescent="0.3">
      <c r="A6" s="338" t="s">
        <v>25</v>
      </c>
      <c r="B6" s="339"/>
      <c r="C6" s="340"/>
      <c r="D6" s="65" t="s">
        <v>26</v>
      </c>
      <c r="E6" s="239" t="s">
        <v>234</v>
      </c>
      <c r="F6" s="239" t="s">
        <v>233</v>
      </c>
      <c r="G6" s="112" t="s">
        <v>235</v>
      </c>
      <c r="H6" s="127" t="s">
        <v>215</v>
      </c>
    </row>
    <row r="7" spans="1:13" s="149" customFormat="1" ht="11.4" customHeight="1" x14ac:dyDescent="0.25">
      <c r="A7" s="348">
        <v>1</v>
      </c>
      <c r="B7" s="349"/>
      <c r="C7" s="349"/>
      <c r="D7" s="350"/>
      <c r="E7" s="146">
        <v>2</v>
      </c>
      <c r="F7" s="147">
        <v>3</v>
      </c>
      <c r="G7" s="148">
        <v>4</v>
      </c>
      <c r="H7" s="130" t="s">
        <v>236</v>
      </c>
    </row>
    <row r="8" spans="1:13" s="40" customFormat="1" ht="15.6" x14ac:dyDescent="0.3">
      <c r="A8" s="333"/>
      <c r="B8" s="334"/>
      <c r="C8" s="335"/>
      <c r="D8" s="66" t="s">
        <v>89</v>
      </c>
      <c r="E8" s="67">
        <f>E130+E9+E174</f>
        <v>905012.73</v>
      </c>
      <c r="F8" s="67">
        <f>F130+F9+F174</f>
        <v>0</v>
      </c>
      <c r="G8" s="114">
        <f>G130+G9+G174</f>
        <v>474752.57</v>
      </c>
      <c r="H8" s="131">
        <f t="shared" ref="H8:H28" si="0">G8/E8*100</f>
        <v>52.458109622391724</v>
      </c>
    </row>
    <row r="9" spans="1:13" s="33" customFormat="1" ht="47.25" customHeight="1" x14ac:dyDescent="0.3">
      <c r="A9" s="327" t="s">
        <v>98</v>
      </c>
      <c r="B9" s="328"/>
      <c r="C9" s="329"/>
      <c r="D9" s="68" t="s">
        <v>147</v>
      </c>
      <c r="E9" s="69">
        <f>E10+E22+E30+E43+E56+E69+E82+E88+E94+E100+E106+E112</f>
        <v>22120</v>
      </c>
      <c r="F9" s="69">
        <f>F10+F22+F30+F43+F56+F69+F82+F88+F94+F100+F106+F112+F118</f>
        <v>0</v>
      </c>
      <c r="G9" s="115">
        <f>G10+G22+G30+G43+G56+G69+G82+G88+G94+G100+G106+G112+G118+G124</f>
        <v>11436.609999999999</v>
      </c>
      <c r="H9" s="132">
        <f t="shared" si="0"/>
        <v>51.702576853526217</v>
      </c>
      <c r="M9" s="123"/>
    </row>
    <row r="10" spans="1:13" s="63" customFormat="1" ht="46.5" customHeight="1" x14ac:dyDescent="0.3">
      <c r="A10" s="341" t="s">
        <v>120</v>
      </c>
      <c r="B10" s="342"/>
      <c r="C10" s="343"/>
      <c r="D10" s="70" t="s">
        <v>153</v>
      </c>
      <c r="E10" s="71">
        <f t="shared" ref="E10:G11" si="1">E11</f>
        <v>820</v>
      </c>
      <c r="F10" s="71">
        <f t="shared" si="1"/>
        <v>0</v>
      </c>
      <c r="G10" s="116">
        <f t="shared" si="1"/>
        <v>618.01</v>
      </c>
      <c r="H10" s="133">
        <f t="shared" si="0"/>
        <v>75.3670731707317</v>
      </c>
      <c r="M10" s="124"/>
    </row>
    <row r="11" spans="1:13" s="33" customFormat="1" ht="31.2" x14ac:dyDescent="0.3">
      <c r="A11" s="315" t="s">
        <v>90</v>
      </c>
      <c r="B11" s="316"/>
      <c r="C11" s="317"/>
      <c r="D11" s="72" t="s">
        <v>213</v>
      </c>
      <c r="E11" s="73">
        <f t="shared" si="1"/>
        <v>820</v>
      </c>
      <c r="F11" s="73">
        <f t="shared" si="1"/>
        <v>0</v>
      </c>
      <c r="G11" s="117">
        <f t="shared" si="1"/>
        <v>618.01</v>
      </c>
      <c r="H11" s="134">
        <f t="shared" si="0"/>
        <v>75.3670731707317</v>
      </c>
      <c r="M11" s="123"/>
    </row>
    <row r="12" spans="1:13" s="33" customFormat="1" ht="15.6" x14ac:dyDescent="0.3">
      <c r="A12" s="318">
        <v>3</v>
      </c>
      <c r="B12" s="319"/>
      <c r="C12" s="320"/>
      <c r="D12" s="74" t="s">
        <v>18</v>
      </c>
      <c r="E12" s="75">
        <f t="shared" ref="E12:G12" si="2">E13</f>
        <v>820</v>
      </c>
      <c r="F12" s="75">
        <f t="shared" si="2"/>
        <v>0</v>
      </c>
      <c r="G12" s="118">
        <f t="shared" si="2"/>
        <v>618.01</v>
      </c>
      <c r="H12" s="135">
        <f t="shared" si="0"/>
        <v>75.3670731707317</v>
      </c>
    </row>
    <row r="13" spans="1:13" s="33" customFormat="1" ht="15.6" x14ac:dyDescent="0.3">
      <c r="A13" s="321">
        <v>32</v>
      </c>
      <c r="B13" s="322"/>
      <c r="C13" s="323"/>
      <c r="D13" s="74" t="s">
        <v>27</v>
      </c>
      <c r="E13" s="75">
        <f>E14+E16+E18+E20</f>
        <v>820</v>
      </c>
      <c r="F13" s="75">
        <f t="shared" ref="F13:G13" si="3">F14+F16+F18+F20</f>
        <v>0</v>
      </c>
      <c r="G13" s="118">
        <f t="shared" si="3"/>
        <v>618.01</v>
      </c>
      <c r="H13" s="135">
        <f t="shared" si="0"/>
        <v>75.3670731707317</v>
      </c>
    </row>
    <row r="14" spans="1:13" s="33" customFormat="1" ht="30" customHeight="1" x14ac:dyDescent="0.3">
      <c r="A14" s="321">
        <v>321</v>
      </c>
      <c r="B14" s="322"/>
      <c r="C14" s="323"/>
      <c r="D14" s="74" t="s">
        <v>58</v>
      </c>
      <c r="E14" s="75">
        <f t="shared" ref="E14:G14" si="4">E15</f>
        <v>530</v>
      </c>
      <c r="F14" s="75">
        <f t="shared" si="4"/>
        <v>0</v>
      </c>
      <c r="G14" s="118">
        <f t="shared" si="4"/>
        <v>446.11</v>
      </c>
      <c r="H14" s="135">
        <f t="shared" si="0"/>
        <v>84.171698113207555</v>
      </c>
    </row>
    <row r="15" spans="1:13" s="33" customFormat="1" ht="15.6" x14ac:dyDescent="0.3">
      <c r="A15" s="324">
        <v>32119</v>
      </c>
      <c r="B15" s="325"/>
      <c r="C15" s="326"/>
      <c r="D15" s="76" t="s">
        <v>152</v>
      </c>
      <c r="E15" s="77">
        <v>530</v>
      </c>
      <c r="F15" s="77">
        <v>0</v>
      </c>
      <c r="G15" s="119">
        <v>446.11</v>
      </c>
      <c r="H15" s="135">
        <f t="shared" si="0"/>
        <v>84.171698113207555</v>
      </c>
    </row>
    <row r="16" spans="1:13" s="33" customFormat="1" ht="30" customHeight="1" x14ac:dyDescent="0.3">
      <c r="A16" s="321">
        <v>322</v>
      </c>
      <c r="B16" s="322"/>
      <c r="C16" s="323"/>
      <c r="D16" s="74" t="s">
        <v>60</v>
      </c>
      <c r="E16" s="75">
        <f>E17</f>
        <v>160</v>
      </c>
      <c r="F16" s="75">
        <f t="shared" ref="F16:G16" si="5">F17</f>
        <v>0</v>
      </c>
      <c r="G16" s="118">
        <f t="shared" si="5"/>
        <v>0</v>
      </c>
      <c r="H16" s="137" t="s">
        <v>218</v>
      </c>
    </row>
    <row r="17" spans="1:8" ht="15.6" x14ac:dyDescent="0.3">
      <c r="A17" s="324">
        <v>32229</v>
      </c>
      <c r="B17" s="325"/>
      <c r="C17" s="326"/>
      <c r="D17" s="76" t="s">
        <v>70</v>
      </c>
      <c r="E17" s="78">
        <v>160</v>
      </c>
      <c r="F17" s="78">
        <v>0</v>
      </c>
      <c r="G17" s="120">
        <v>0</v>
      </c>
      <c r="H17" s="151" t="s">
        <v>218</v>
      </c>
    </row>
    <row r="18" spans="1:8" s="33" customFormat="1" ht="30" customHeight="1" x14ac:dyDescent="0.3">
      <c r="A18" s="321">
        <v>323</v>
      </c>
      <c r="B18" s="322"/>
      <c r="C18" s="323"/>
      <c r="D18" s="74" t="s">
        <v>71</v>
      </c>
      <c r="E18" s="75">
        <f t="shared" ref="E18:G18" si="6">E19</f>
        <v>40</v>
      </c>
      <c r="F18" s="75">
        <f t="shared" si="6"/>
        <v>0</v>
      </c>
      <c r="G18" s="118">
        <f t="shared" si="6"/>
        <v>51.9</v>
      </c>
      <c r="H18" s="135">
        <f t="shared" si="0"/>
        <v>129.75</v>
      </c>
    </row>
    <row r="19" spans="1:8" ht="30" x14ac:dyDescent="0.3">
      <c r="A19" s="324">
        <v>32319</v>
      </c>
      <c r="B19" s="325"/>
      <c r="C19" s="326"/>
      <c r="D19" s="76" t="s">
        <v>154</v>
      </c>
      <c r="E19" s="78">
        <v>40</v>
      </c>
      <c r="F19" s="78">
        <v>0</v>
      </c>
      <c r="G19" s="121">
        <v>51.9</v>
      </c>
      <c r="H19" s="135">
        <f t="shared" si="0"/>
        <v>129.75</v>
      </c>
    </row>
    <row r="20" spans="1:8" s="33" customFormat="1" ht="31.2" x14ac:dyDescent="0.3">
      <c r="A20" s="321">
        <v>329</v>
      </c>
      <c r="B20" s="322"/>
      <c r="C20" s="323"/>
      <c r="D20" s="74" t="s">
        <v>62</v>
      </c>
      <c r="E20" s="75">
        <f t="shared" ref="E20:G20" si="7">E21</f>
        <v>90</v>
      </c>
      <c r="F20" s="75">
        <f t="shared" si="7"/>
        <v>0</v>
      </c>
      <c r="G20" s="118">
        <f t="shared" si="7"/>
        <v>120</v>
      </c>
      <c r="H20" s="135">
        <f t="shared" si="0"/>
        <v>133.33333333333331</v>
      </c>
    </row>
    <row r="21" spans="1:8" ht="30" x14ac:dyDescent="0.3">
      <c r="A21" s="324">
        <v>32999</v>
      </c>
      <c r="B21" s="325"/>
      <c r="C21" s="326"/>
      <c r="D21" s="76" t="s">
        <v>62</v>
      </c>
      <c r="E21" s="77">
        <v>90</v>
      </c>
      <c r="F21" s="77">
        <v>0</v>
      </c>
      <c r="G21" s="119">
        <v>120</v>
      </c>
      <c r="H21" s="135">
        <f t="shared" si="0"/>
        <v>133.33333333333331</v>
      </c>
    </row>
    <row r="22" spans="1:8" s="33" customFormat="1" ht="30" customHeight="1" x14ac:dyDescent="0.3">
      <c r="A22" s="330" t="s">
        <v>155</v>
      </c>
      <c r="B22" s="331"/>
      <c r="C22" s="332"/>
      <c r="D22" s="79" t="s">
        <v>156</v>
      </c>
      <c r="E22" s="80">
        <f t="shared" ref="E22:G22" si="8">E23</f>
        <v>2750</v>
      </c>
      <c r="F22" s="80">
        <f t="shared" si="8"/>
        <v>0</v>
      </c>
      <c r="G22" s="122">
        <f t="shared" si="8"/>
        <v>445.76</v>
      </c>
      <c r="H22" s="133">
        <f t="shared" si="0"/>
        <v>16.209454545454545</v>
      </c>
    </row>
    <row r="23" spans="1:8" s="33" customFormat="1" ht="31.2" x14ac:dyDescent="0.3">
      <c r="A23" s="315" t="s">
        <v>90</v>
      </c>
      <c r="B23" s="316"/>
      <c r="C23" s="317"/>
      <c r="D23" s="72" t="s">
        <v>184</v>
      </c>
      <c r="E23" s="73">
        <f t="shared" ref="E23:G23" si="9">E24</f>
        <v>2750</v>
      </c>
      <c r="F23" s="73">
        <f t="shared" si="9"/>
        <v>0</v>
      </c>
      <c r="G23" s="117">
        <f t="shared" si="9"/>
        <v>445.76</v>
      </c>
      <c r="H23" s="134">
        <f t="shared" si="0"/>
        <v>16.209454545454545</v>
      </c>
    </row>
    <row r="24" spans="1:8" s="33" customFormat="1" ht="15.6" x14ac:dyDescent="0.3">
      <c r="A24" s="318">
        <v>3</v>
      </c>
      <c r="B24" s="319"/>
      <c r="C24" s="320"/>
      <c r="D24" s="74" t="s">
        <v>18</v>
      </c>
      <c r="E24" s="75">
        <f t="shared" ref="E24:G28" si="10">E25</f>
        <v>2750</v>
      </c>
      <c r="F24" s="75">
        <f t="shared" si="10"/>
        <v>0</v>
      </c>
      <c r="G24" s="118">
        <f t="shared" si="10"/>
        <v>445.76</v>
      </c>
      <c r="H24" s="135">
        <f t="shared" si="0"/>
        <v>16.209454545454545</v>
      </c>
    </row>
    <row r="25" spans="1:8" s="33" customFormat="1" ht="15.6" x14ac:dyDescent="0.3">
      <c r="A25" s="321">
        <v>32</v>
      </c>
      <c r="B25" s="322"/>
      <c r="C25" s="323"/>
      <c r="D25" s="74" t="s">
        <v>27</v>
      </c>
      <c r="E25" s="75">
        <f t="shared" ref="E25:G25" si="11">E26+E28</f>
        <v>2750</v>
      </c>
      <c r="F25" s="75">
        <f t="shared" si="11"/>
        <v>0</v>
      </c>
      <c r="G25" s="118">
        <f t="shared" si="11"/>
        <v>445.76</v>
      </c>
      <c r="H25" s="135">
        <f t="shared" si="0"/>
        <v>16.209454545454545</v>
      </c>
    </row>
    <row r="26" spans="1:8" s="33" customFormat="1" ht="30" customHeight="1" x14ac:dyDescent="0.3">
      <c r="A26" s="321">
        <v>322</v>
      </c>
      <c r="B26" s="322"/>
      <c r="C26" s="323"/>
      <c r="D26" s="74" t="s">
        <v>60</v>
      </c>
      <c r="E26" s="75">
        <f t="shared" ref="E26:G26" si="12">E27</f>
        <v>1990</v>
      </c>
      <c r="F26" s="75">
        <f t="shared" si="12"/>
        <v>0</v>
      </c>
      <c r="G26" s="118">
        <f t="shared" si="12"/>
        <v>0</v>
      </c>
      <c r="H26" s="137" t="s">
        <v>218</v>
      </c>
    </row>
    <row r="27" spans="1:8" s="33" customFormat="1" ht="30" x14ac:dyDescent="0.3">
      <c r="A27" s="324">
        <v>32244</v>
      </c>
      <c r="B27" s="325"/>
      <c r="C27" s="326"/>
      <c r="D27" s="76" t="s">
        <v>95</v>
      </c>
      <c r="E27" s="77">
        <v>1990</v>
      </c>
      <c r="F27" s="77">
        <v>0</v>
      </c>
      <c r="G27" s="119">
        <v>0</v>
      </c>
      <c r="H27" s="137" t="s">
        <v>218</v>
      </c>
    </row>
    <row r="28" spans="1:8" s="33" customFormat="1" ht="28.8" customHeight="1" x14ac:dyDescent="0.3">
      <c r="A28" s="321">
        <v>323</v>
      </c>
      <c r="B28" s="322"/>
      <c r="C28" s="323"/>
      <c r="D28" s="74" t="s">
        <v>71</v>
      </c>
      <c r="E28" s="75">
        <f t="shared" si="10"/>
        <v>760</v>
      </c>
      <c r="F28" s="75">
        <f t="shared" si="10"/>
        <v>0</v>
      </c>
      <c r="G28" s="118">
        <f t="shared" si="10"/>
        <v>445.76</v>
      </c>
      <c r="H28" s="135">
        <f t="shared" si="0"/>
        <v>58.652631578947364</v>
      </c>
    </row>
    <row r="29" spans="1:8" s="33" customFormat="1" ht="30" customHeight="1" x14ac:dyDescent="0.3">
      <c r="A29" s="324">
        <v>32329</v>
      </c>
      <c r="B29" s="325"/>
      <c r="C29" s="326"/>
      <c r="D29" s="76" t="s">
        <v>157</v>
      </c>
      <c r="E29" s="77">
        <v>760</v>
      </c>
      <c r="F29" s="77">
        <v>0</v>
      </c>
      <c r="G29" s="119">
        <v>445.76</v>
      </c>
      <c r="H29" s="135">
        <f>G29/E29*100</f>
        <v>58.652631578947364</v>
      </c>
    </row>
    <row r="30" spans="1:8" s="33" customFormat="1" ht="30" customHeight="1" x14ac:dyDescent="0.3">
      <c r="A30" s="330" t="s">
        <v>158</v>
      </c>
      <c r="B30" s="331"/>
      <c r="C30" s="332"/>
      <c r="D30" s="79" t="s">
        <v>161</v>
      </c>
      <c r="E30" s="80">
        <f t="shared" ref="E30:G31" si="13">E31</f>
        <v>5540</v>
      </c>
      <c r="F30" s="80">
        <f t="shared" si="13"/>
        <v>0</v>
      </c>
      <c r="G30" s="122">
        <f t="shared" si="13"/>
        <v>5461.0999999999995</v>
      </c>
      <c r="H30" s="133">
        <f t="shared" ref="H30:H87" si="14">G30/E30*100</f>
        <v>98.575812274368218</v>
      </c>
    </row>
    <row r="31" spans="1:8" s="33" customFormat="1" ht="30" customHeight="1" x14ac:dyDescent="0.3">
      <c r="A31" s="315" t="s">
        <v>159</v>
      </c>
      <c r="B31" s="316"/>
      <c r="C31" s="317"/>
      <c r="D31" s="72" t="s">
        <v>160</v>
      </c>
      <c r="E31" s="73">
        <f t="shared" si="13"/>
        <v>5540</v>
      </c>
      <c r="F31" s="73">
        <f t="shared" si="13"/>
        <v>0</v>
      </c>
      <c r="G31" s="117">
        <f t="shared" si="13"/>
        <v>5461.0999999999995</v>
      </c>
      <c r="H31" s="134">
        <f t="shared" si="14"/>
        <v>98.575812274368218</v>
      </c>
    </row>
    <row r="32" spans="1:8" s="33" customFormat="1" ht="15.6" x14ac:dyDescent="0.3">
      <c r="A32" s="318">
        <v>3</v>
      </c>
      <c r="B32" s="319"/>
      <c r="C32" s="320"/>
      <c r="D32" s="74" t="s">
        <v>18</v>
      </c>
      <c r="E32" s="75">
        <f>E33+E40</f>
        <v>5540</v>
      </c>
      <c r="F32" s="75">
        <f t="shared" ref="F32:G32" si="15">F33+F40</f>
        <v>0</v>
      </c>
      <c r="G32" s="118">
        <f t="shared" si="15"/>
        <v>5461.0999999999995</v>
      </c>
      <c r="H32" s="135">
        <f t="shared" si="14"/>
        <v>98.575812274368218</v>
      </c>
    </row>
    <row r="33" spans="1:8" s="33" customFormat="1" ht="15.6" x14ac:dyDescent="0.3">
      <c r="A33" s="321">
        <v>31</v>
      </c>
      <c r="B33" s="322"/>
      <c r="C33" s="323"/>
      <c r="D33" s="74" t="s">
        <v>19</v>
      </c>
      <c r="E33" s="75">
        <f>E34+E36+E38</f>
        <v>5400</v>
      </c>
      <c r="F33" s="75">
        <f t="shared" ref="F33" si="16">F34+F36+F38</f>
        <v>0</v>
      </c>
      <c r="G33" s="118">
        <f t="shared" ref="G33" si="17">G34+G36+G38</f>
        <v>5359.3399999999992</v>
      </c>
      <c r="H33" s="135">
        <f t="shared" si="14"/>
        <v>99.247037037037018</v>
      </c>
    </row>
    <row r="34" spans="1:8" s="33" customFormat="1" ht="30" customHeight="1" x14ac:dyDescent="0.3">
      <c r="A34" s="321">
        <v>311</v>
      </c>
      <c r="B34" s="322"/>
      <c r="C34" s="323"/>
      <c r="D34" s="74" t="s">
        <v>96</v>
      </c>
      <c r="E34" s="75">
        <f t="shared" ref="E34:G34" si="18">E35</f>
        <v>4600</v>
      </c>
      <c r="F34" s="75">
        <f t="shared" si="18"/>
        <v>0</v>
      </c>
      <c r="G34" s="118">
        <f t="shared" si="18"/>
        <v>4831.4399999999996</v>
      </c>
      <c r="H34" s="135">
        <f t="shared" si="14"/>
        <v>105.03130434782608</v>
      </c>
    </row>
    <row r="35" spans="1:8" ht="15.6" x14ac:dyDescent="0.3">
      <c r="A35" s="324">
        <v>31111</v>
      </c>
      <c r="B35" s="325"/>
      <c r="C35" s="326"/>
      <c r="D35" s="76" t="s">
        <v>54</v>
      </c>
      <c r="E35" s="77">
        <v>4600</v>
      </c>
      <c r="F35" s="77">
        <v>0</v>
      </c>
      <c r="G35" s="119">
        <v>4831.4399999999996</v>
      </c>
      <c r="H35" s="135">
        <f t="shared" si="14"/>
        <v>105.03130434782608</v>
      </c>
    </row>
    <row r="36" spans="1:8" s="33" customFormat="1" ht="30" customHeight="1" x14ac:dyDescent="0.3">
      <c r="A36" s="321">
        <v>312</v>
      </c>
      <c r="B36" s="322"/>
      <c r="C36" s="323"/>
      <c r="D36" s="74" t="s">
        <v>55</v>
      </c>
      <c r="E36" s="75">
        <f t="shared" ref="E36:G36" si="19">E37</f>
        <v>400</v>
      </c>
      <c r="F36" s="75">
        <f t="shared" si="19"/>
        <v>0</v>
      </c>
      <c r="G36" s="118">
        <f t="shared" si="19"/>
        <v>100</v>
      </c>
      <c r="H36" s="135">
        <f t="shared" si="14"/>
        <v>25</v>
      </c>
    </row>
    <row r="37" spans="1:8" ht="15.6" x14ac:dyDescent="0.3">
      <c r="A37" s="324">
        <v>31219</v>
      </c>
      <c r="B37" s="325"/>
      <c r="C37" s="326"/>
      <c r="D37" s="76" t="s">
        <v>55</v>
      </c>
      <c r="E37" s="77">
        <v>400</v>
      </c>
      <c r="F37" s="77">
        <v>0</v>
      </c>
      <c r="G37" s="119">
        <v>100</v>
      </c>
      <c r="H37" s="135">
        <f t="shared" si="14"/>
        <v>25</v>
      </c>
    </row>
    <row r="38" spans="1:8" s="33" customFormat="1" ht="30" customHeight="1" x14ac:dyDescent="0.3">
      <c r="A38" s="321">
        <v>313</v>
      </c>
      <c r="B38" s="322"/>
      <c r="C38" s="323"/>
      <c r="D38" s="74" t="s">
        <v>56</v>
      </c>
      <c r="E38" s="75">
        <f t="shared" ref="E38:G38" si="20">E39</f>
        <v>400</v>
      </c>
      <c r="F38" s="75">
        <f t="shared" si="20"/>
        <v>0</v>
      </c>
      <c r="G38" s="118">
        <f t="shared" si="20"/>
        <v>427.9</v>
      </c>
      <c r="H38" s="135">
        <f t="shared" si="14"/>
        <v>106.97499999999999</v>
      </c>
    </row>
    <row r="39" spans="1:8" ht="30" x14ac:dyDescent="0.3">
      <c r="A39" s="324">
        <v>31321</v>
      </c>
      <c r="B39" s="325"/>
      <c r="C39" s="326"/>
      <c r="D39" s="76" t="s">
        <v>57</v>
      </c>
      <c r="E39" s="77">
        <v>400</v>
      </c>
      <c r="F39" s="77">
        <v>0</v>
      </c>
      <c r="G39" s="119">
        <v>427.9</v>
      </c>
      <c r="H39" s="135">
        <f t="shared" si="14"/>
        <v>106.97499999999999</v>
      </c>
    </row>
    <row r="40" spans="1:8" s="33" customFormat="1" ht="15.6" x14ac:dyDescent="0.3">
      <c r="A40" s="321">
        <v>32</v>
      </c>
      <c r="B40" s="322"/>
      <c r="C40" s="323"/>
      <c r="D40" s="74" t="s">
        <v>27</v>
      </c>
      <c r="E40" s="75">
        <f>E41</f>
        <v>140</v>
      </c>
      <c r="F40" s="75">
        <f>F42</f>
        <v>0</v>
      </c>
      <c r="G40" s="118">
        <f>G42</f>
        <v>101.76</v>
      </c>
      <c r="H40" s="135">
        <f t="shared" si="14"/>
        <v>72.685714285714283</v>
      </c>
    </row>
    <row r="41" spans="1:8" s="33" customFormat="1" ht="30" customHeight="1" x14ac:dyDescent="0.3">
      <c r="A41" s="321">
        <v>321</v>
      </c>
      <c r="B41" s="322"/>
      <c r="C41" s="323"/>
      <c r="D41" s="74" t="s">
        <v>58</v>
      </c>
      <c r="E41" s="75">
        <f>E42</f>
        <v>140</v>
      </c>
      <c r="F41" s="75">
        <f t="shared" ref="F41:G41" si="21">F42</f>
        <v>0</v>
      </c>
      <c r="G41" s="118">
        <f t="shared" si="21"/>
        <v>101.76</v>
      </c>
      <c r="H41" s="135">
        <f t="shared" si="14"/>
        <v>72.685714285714283</v>
      </c>
    </row>
    <row r="42" spans="1:8" ht="30" x14ac:dyDescent="0.3">
      <c r="A42" s="324">
        <v>32121</v>
      </c>
      <c r="B42" s="325"/>
      <c r="C42" s="326"/>
      <c r="D42" s="76" t="s">
        <v>97</v>
      </c>
      <c r="E42" s="77">
        <v>140</v>
      </c>
      <c r="F42" s="77">
        <v>0</v>
      </c>
      <c r="G42" s="119">
        <v>101.76</v>
      </c>
      <c r="H42" s="135">
        <f t="shared" si="14"/>
        <v>72.685714285714283</v>
      </c>
    </row>
    <row r="43" spans="1:8" s="33" customFormat="1" ht="30" customHeight="1" x14ac:dyDescent="0.3">
      <c r="A43" s="330" t="s">
        <v>163</v>
      </c>
      <c r="B43" s="331"/>
      <c r="C43" s="332"/>
      <c r="D43" s="79" t="s">
        <v>162</v>
      </c>
      <c r="E43" s="80">
        <f t="shared" ref="E43:G45" si="22">E44</f>
        <v>3830</v>
      </c>
      <c r="F43" s="80">
        <f t="shared" si="22"/>
        <v>0</v>
      </c>
      <c r="G43" s="122">
        <f t="shared" si="22"/>
        <v>0</v>
      </c>
      <c r="H43" s="138" t="s">
        <v>218</v>
      </c>
    </row>
    <row r="44" spans="1:8" s="33" customFormat="1" ht="30" customHeight="1" x14ac:dyDescent="0.3">
      <c r="A44" s="315" t="s">
        <v>159</v>
      </c>
      <c r="B44" s="316"/>
      <c r="C44" s="317"/>
      <c r="D44" s="72" t="s">
        <v>160</v>
      </c>
      <c r="E44" s="73">
        <f t="shared" si="22"/>
        <v>3830</v>
      </c>
      <c r="F44" s="73">
        <f t="shared" si="22"/>
        <v>0</v>
      </c>
      <c r="G44" s="117">
        <f t="shared" si="22"/>
        <v>0</v>
      </c>
      <c r="H44" s="139" t="s">
        <v>218</v>
      </c>
    </row>
    <row r="45" spans="1:8" s="33" customFormat="1" ht="15.6" x14ac:dyDescent="0.3">
      <c r="A45" s="318">
        <v>3</v>
      </c>
      <c r="B45" s="319"/>
      <c r="C45" s="320"/>
      <c r="D45" s="74" t="s">
        <v>18</v>
      </c>
      <c r="E45" s="75">
        <f>E46+E53</f>
        <v>3830</v>
      </c>
      <c r="F45" s="75">
        <f>F46+F53</f>
        <v>0</v>
      </c>
      <c r="G45" s="118">
        <f t="shared" si="22"/>
        <v>0</v>
      </c>
      <c r="H45" s="137" t="s">
        <v>218</v>
      </c>
    </row>
    <row r="46" spans="1:8" s="33" customFormat="1" ht="15.6" x14ac:dyDescent="0.3">
      <c r="A46" s="321">
        <v>31</v>
      </c>
      <c r="B46" s="322"/>
      <c r="C46" s="323"/>
      <c r="D46" s="74" t="s">
        <v>19</v>
      </c>
      <c r="E46" s="75">
        <f>E47+E49+E51</f>
        <v>3740</v>
      </c>
      <c r="F46" s="75">
        <f t="shared" ref="F46:G46" si="23">F47+F49+F51</f>
        <v>0</v>
      </c>
      <c r="G46" s="118">
        <f t="shared" si="23"/>
        <v>0</v>
      </c>
      <c r="H46" s="137" t="s">
        <v>218</v>
      </c>
    </row>
    <row r="47" spans="1:8" s="33" customFormat="1" ht="30" customHeight="1" x14ac:dyDescent="0.3">
      <c r="A47" s="321">
        <v>311</v>
      </c>
      <c r="B47" s="322"/>
      <c r="C47" s="323"/>
      <c r="D47" s="74" t="s">
        <v>96</v>
      </c>
      <c r="E47" s="75">
        <f t="shared" ref="E47:G47" si="24">E48</f>
        <v>3070</v>
      </c>
      <c r="F47" s="75">
        <f t="shared" si="24"/>
        <v>0</v>
      </c>
      <c r="G47" s="118">
        <f t="shared" si="24"/>
        <v>0</v>
      </c>
      <c r="H47" s="137" t="s">
        <v>218</v>
      </c>
    </row>
    <row r="48" spans="1:8" ht="15.6" x14ac:dyDescent="0.3">
      <c r="A48" s="324">
        <v>31111</v>
      </c>
      <c r="B48" s="325"/>
      <c r="C48" s="326"/>
      <c r="D48" s="76" t="s">
        <v>54</v>
      </c>
      <c r="E48" s="77">
        <v>3070</v>
      </c>
      <c r="F48" s="77">
        <v>0</v>
      </c>
      <c r="G48" s="119">
        <v>0</v>
      </c>
      <c r="H48" s="137" t="s">
        <v>218</v>
      </c>
    </row>
    <row r="49" spans="1:8" s="33" customFormat="1" ht="30" customHeight="1" x14ac:dyDescent="0.3">
      <c r="A49" s="321">
        <v>312</v>
      </c>
      <c r="B49" s="322"/>
      <c r="C49" s="323"/>
      <c r="D49" s="74" t="s">
        <v>55</v>
      </c>
      <c r="E49" s="75">
        <f t="shared" ref="E49:G49" si="25">E50</f>
        <v>400</v>
      </c>
      <c r="F49" s="75">
        <f>F50</f>
        <v>0</v>
      </c>
      <c r="G49" s="118">
        <f t="shared" si="25"/>
        <v>0</v>
      </c>
      <c r="H49" s="137" t="s">
        <v>218</v>
      </c>
    </row>
    <row r="50" spans="1:8" ht="15.6" x14ac:dyDescent="0.3">
      <c r="A50" s="324">
        <v>31219</v>
      </c>
      <c r="B50" s="325"/>
      <c r="C50" s="326"/>
      <c r="D50" s="76" t="s">
        <v>55</v>
      </c>
      <c r="E50" s="77">
        <v>400</v>
      </c>
      <c r="F50" s="77">
        <v>0</v>
      </c>
      <c r="G50" s="119">
        <v>0</v>
      </c>
      <c r="H50" s="137" t="s">
        <v>218</v>
      </c>
    </row>
    <row r="51" spans="1:8" s="33" customFormat="1" ht="30" customHeight="1" x14ac:dyDescent="0.3">
      <c r="A51" s="321">
        <v>313</v>
      </c>
      <c r="B51" s="322"/>
      <c r="C51" s="323"/>
      <c r="D51" s="74" t="s">
        <v>56</v>
      </c>
      <c r="E51" s="75">
        <f t="shared" ref="E51:G51" si="26">E52</f>
        <v>270</v>
      </c>
      <c r="F51" s="75">
        <f t="shared" si="26"/>
        <v>0</v>
      </c>
      <c r="G51" s="118">
        <f t="shared" si="26"/>
        <v>0</v>
      </c>
      <c r="H51" s="137" t="s">
        <v>218</v>
      </c>
    </row>
    <row r="52" spans="1:8" ht="30" x14ac:dyDescent="0.3">
      <c r="A52" s="324">
        <v>31321</v>
      </c>
      <c r="B52" s="325"/>
      <c r="C52" s="326"/>
      <c r="D52" s="76" t="s">
        <v>57</v>
      </c>
      <c r="E52" s="77">
        <v>270</v>
      </c>
      <c r="F52" s="77">
        <v>0</v>
      </c>
      <c r="G52" s="119">
        <v>0</v>
      </c>
      <c r="H52" s="137" t="s">
        <v>218</v>
      </c>
    </row>
    <row r="53" spans="1:8" s="33" customFormat="1" ht="15.6" x14ac:dyDescent="0.3">
      <c r="A53" s="321">
        <v>32</v>
      </c>
      <c r="B53" s="322"/>
      <c r="C53" s="323"/>
      <c r="D53" s="74" t="s">
        <v>27</v>
      </c>
      <c r="E53" s="75">
        <f t="shared" ref="E53" si="27">E54+E56</f>
        <v>90</v>
      </c>
      <c r="F53" s="75">
        <f>F54</f>
        <v>0</v>
      </c>
      <c r="G53" s="118">
        <f>G54</f>
        <v>0</v>
      </c>
      <c r="H53" s="137" t="s">
        <v>218</v>
      </c>
    </row>
    <row r="54" spans="1:8" s="33" customFormat="1" ht="30" customHeight="1" x14ac:dyDescent="0.3">
      <c r="A54" s="321">
        <v>321</v>
      </c>
      <c r="B54" s="322"/>
      <c r="C54" s="323"/>
      <c r="D54" s="74" t="s">
        <v>58</v>
      </c>
      <c r="E54" s="75">
        <f t="shared" ref="E54:F54" si="28">E55</f>
        <v>90</v>
      </c>
      <c r="F54" s="75">
        <f t="shared" si="28"/>
        <v>0</v>
      </c>
      <c r="G54" s="118">
        <v>0</v>
      </c>
      <c r="H54" s="137" t="s">
        <v>218</v>
      </c>
    </row>
    <row r="55" spans="1:8" ht="30" x14ac:dyDescent="0.3">
      <c r="A55" s="324">
        <v>32121</v>
      </c>
      <c r="B55" s="325"/>
      <c r="C55" s="326"/>
      <c r="D55" s="76" t="s">
        <v>97</v>
      </c>
      <c r="E55" s="77">
        <v>90</v>
      </c>
      <c r="F55" s="77">
        <v>0</v>
      </c>
      <c r="G55" s="119">
        <v>0</v>
      </c>
      <c r="H55" s="137" t="s">
        <v>218</v>
      </c>
    </row>
    <row r="56" spans="1:8" s="33" customFormat="1" ht="30" customHeight="1" x14ac:dyDescent="0.3">
      <c r="A56" s="330" t="s">
        <v>164</v>
      </c>
      <c r="B56" s="331"/>
      <c r="C56" s="332"/>
      <c r="D56" s="79" t="s">
        <v>165</v>
      </c>
      <c r="E56" s="80">
        <f t="shared" ref="E56:G57" si="29">E57</f>
        <v>0</v>
      </c>
      <c r="F56" s="80">
        <f t="shared" si="29"/>
        <v>0</v>
      </c>
      <c r="G56" s="122">
        <f t="shared" si="29"/>
        <v>0</v>
      </c>
      <c r="H56" s="133">
        <v>0</v>
      </c>
    </row>
    <row r="57" spans="1:8" s="33" customFormat="1" ht="30" customHeight="1" x14ac:dyDescent="0.3">
      <c r="A57" s="315" t="s">
        <v>159</v>
      </c>
      <c r="B57" s="316"/>
      <c r="C57" s="317"/>
      <c r="D57" s="72" t="s">
        <v>160</v>
      </c>
      <c r="E57" s="73">
        <f t="shared" si="29"/>
        <v>0</v>
      </c>
      <c r="F57" s="73">
        <f t="shared" si="29"/>
        <v>0</v>
      </c>
      <c r="G57" s="117">
        <f t="shared" si="29"/>
        <v>0</v>
      </c>
      <c r="H57" s="134">
        <v>0</v>
      </c>
    </row>
    <row r="58" spans="1:8" s="33" customFormat="1" ht="15.6" x14ac:dyDescent="0.3">
      <c r="A58" s="318">
        <v>3</v>
      </c>
      <c r="B58" s="319"/>
      <c r="C58" s="320"/>
      <c r="D58" s="74" t="s">
        <v>18</v>
      </c>
      <c r="E58" s="75">
        <f t="shared" ref="E58:G58" si="30">E59+E66</f>
        <v>0</v>
      </c>
      <c r="F58" s="75">
        <f t="shared" si="30"/>
        <v>0</v>
      </c>
      <c r="G58" s="118">
        <f t="shared" si="30"/>
        <v>0</v>
      </c>
      <c r="H58" s="135">
        <v>0</v>
      </c>
    </row>
    <row r="59" spans="1:8" s="33" customFormat="1" ht="15.6" x14ac:dyDescent="0.3">
      <c r="A59" s="321">
        <v>31</v>
      </c>
      <c r="B59" s="322"/>
      <c r="C59" s="323"/>
      <c r="D59" s="74" t="s">
        <v>19</v>
      </c>
      <c r="E59" s="75">
        <f>E60+E62+E64</f>
        <v>0</v>
      </c>
      <c r="F59" s="75">
        <f t="shared" ref="F59:G59" si="31">F60+F62+F64</f>
        <v>0</v>
      </c>
      <c r="G59" s="118">
        <f t="shared" si="31"/>
        <v>0</v>
      </c>
      <c r="H59" s="135">
        <v>0</v>
      </c>
    </row>
    <row r="60" spans="1:8" s="33" customFormat="1" ht="30" customHeight="1" x14ac:dyDescent="0.3">
      <c r="A60" s="321">
        <v>311</v>
      </c>
      <c r="B60" s="322"/>
      <c r="C60" s="323"/>
      <c r="D60" s="74" t="s">
        <v>96</v>
      </c>
      <c r="E60" s="75">
        <f t="shared" ref="E60:G60" si="32">E61</f>
        <v>0</v>
      </c>
      <c r="F60" s="75">
        <f t="shared" si="32"/>
        <v>0</v>
      </c>
      <c r="G60" s="118">
        <f t="shared" si="32"/>
        <v>0</v>
      </c>
      <c r="H60" s="135">
        <v>0</v>
      </c>
    </row>
    <row r="61" spans="1:8" ht="15.6" x14ac:dyDescent="0.3">
      <c r="A61" s="324">
        <v>31111</v>
      </c>
      <c r="B61" s="325"/>
      <c r="C61" s="326"/>
      <c r="D61" s="76" t="s">
        <v>54</v>
      </c>
      <c r="E61" s="77">
        <v>0</v>
      </c>
      <c r="F61" s="77">
        <v>0</v>
      </c>
      <c r="G61" s="119">
        <v>0</v>
      </c>
      <c r="H61" s="135">
        <v>0</v>
      </c>
    </row>
    <row r="62" spans="1:8" s="33" customFormat="1" ht="30" customHeight="1" x14ac:dyDescent="0.3">
      <c r="A62" s="321">
        <v>312</v>
      </c>
      <c r="B62" s="322"/>
      <c r="C62" s="323"/>
      <c r="D62" s="74" t="s">
        <v>55</v>
      </c>
      <c r="E62" s="75">
        <f t="shared" ref="E62:G62" si="33">E63</f>
        <v>0</v>
      </c>
      <c r="F62" s="75">
        <f t="shared" si="33"/>
        <v>0</v>
      </c>
      <c r="G62" s="118">
        <f t="shared" si="33"/>
        <v>0</v>
      </c>
      <c r="H62" s="135">
        <v>0</v>
      </c>
    </row>
    <row r="63" spans="1:8" ht="15.6" x14ac:dyDescent="0.3">
      <c r="A63" s="324">
        <v>31219</v>
      </c>
      <c r="B63" s="325"/>
      <c r="C63" s="326"/>
      <c r="D63" s="76" t="s">
        <v>55</v>
      </c>
      <c r="E63" s="77">
        <v>0</v>
      </c>
      <c r="F63" s="77">
        <v>0</v>
      </c>
      <c r="G63" s="119">
        <v>0</v>
      </c>
      <c r="H63" s="135">
        <v>0</v>
      </c>
    </row>
    <row r="64" spans="1:8" s="33" customFormat="1" ht="30" customHeight="1" x14ac:dyDescent="0.3">
      <c r="A64" s="321">
        <v>313</v>
      </c>
      <c r="B64" s="322"/>
      <c r="C64" s="323"/>
      <c r="D64" s="74" t="s">
        <v>56</v>
      </c>
      <c r="E64" s="75">
        <f t="shared" ref="E64:G64" si="34">E65</f>
        <v>0</v>
      </c>
      <c r="F64" s="75">
        <f t="shared" si="34"/>
        <v>0</v>
      </c>
      <c r="G64" s="118">
        <f t="shared" si="34"/>
        <v>0</v>
      </c>
      <c r="H64" s="135">
        <v>0</v>
      </c>
    </row>
    <row r="65" spans="1:8" ht="30" x14ac:dyDescent="0.3">
      <c r="A65" s="324">
        <v>31321</v>
      </c>
      <c r="B65" s="325"/>
      <c r="C65" s="326"/>
      <c r="D65" s="76" t="s">
        <v>57</v>
      </c>
      <c r="E65" s="77">
        <v>0</v>
      </c>
      <c r="F65" s="77">
        <v>0</v>
      </c>
      <c r="G65" s="119">
        <v>0</v>
      </c>
      <c r="H65" s="135">
        <v>0</v>
      </c>
    </row>
    <row r="66" spans="1:8" s="33" customFormat="1" ht="15.6" x14ac:dyDescent="0.3">
      <c r="A66" s="321">
        <v>32</v>
      </c>
      <c r="B66" s="322"/>
      <c r="C66" s="323"/>
      <c r="D66" s="74" t="s">
        <v>27</v>
      </c>
      <c r="E66" s="75">
        <f t="shared" ref="E66:G66" si="35">E67</f>
        <v>0</v>
      </c>
      <c r="F66" s="75">
        <f t="shared" si="35"/>
        <v>0</v>
      </c>
      <c r="G66" s="118">
        <f t="shared" si="35"/>
        <v>0</v>
      </c>
      <c r="H66" s="135">
        <v>0</v>
      </c>
    </row>
    <row r="67" spans="1:8" s="33" customFormat="1" ht="30" customHeight="1" x14ac:dyDescent="0.3">
      <c r="A67" s="321">
        <v>321</v>
      </c>
      <c r="B67" s="322"/>
      <c r="C67" s="323"/>
      <c r="D67" s="74" t="s">
        <v>58</v>
      </c>
      <c r="E67" s="75">
        <f t="shared" ref="E67:G67" si="36">E68</f>
        <v>0</v>
      </c>
      <c r="F67" s="75">
        <f t="shared" si="36"/>
        <v>0</v>
      </c>
      <c r="G67" s="118">
        <f t="shared" si="36"/>
        <v>0</v>
      </c>
      <c r="H67" s="135">
        <v>0</v>
      </c>
    </row>
    <row r="68" spans="1:8" ht="30" x14ac:dyDescent="0.3">
      <c r="A68" s="324">
        <v>32121</v>
      </c>
      <c r="B68" s="325"/>
      <c r="C68" s="326"/>
      <c r="D68" s="76" t="s">
        <v>97</v>
      </c>
      <c r="E68" s="77">
        <v>0</v>
      </c>
      <c r="F68" s="77">
        <v>0</v>
      </c>
      <c r="G68" s="119">
        <v>0</v>
      </c>
      <c r="H68" s="135">
        <v>0</v>
      </c>
    </row>
    <row r="69" spans="1:8" s="33" customFormat="1" ht="30" customHeight="1" x14ac:dyDescent="0.3">
      <c r="A69" s="330" t="s">
        <v>166</v>
      </c>
      <c r="B69" s="331"/>
      <c r="C69" s="332"/>
      <c r="D69" s="79" t="s">
        <v>167</v>
      </c>
      <c r="E69" s="80">
        <f t="shared" ref="E69:G70" si="37">E70</f>
        <v>0</v>
      </c>
      <c r="F69" s="80">
        <f t="shared" si="37"/>
        <v>0</v>
      </c>
      <c r="G69" s="122">
        <f t="shared" si="37"/>
        <v>0</v>
      </c>
      <c r="H69" s="133">
        <v>0</v>
      </c>
    </row>
    <row r="70" spans="1:8" s="33" customFormat="1" ht="30" customHeight="1" x14ac:dyDescent="0.3">
      <c r="A70" s="315" t="s">
        <v>159</v>
      </c>
      <c r="B70" s="316"/>
      <c r="C70" s="317"/>
      <c r="D70" s="72" t="s">
        <v>160</v>
      </c>
      <c r="E70" s="73">
        <f t="shared" si="37"/>
        <v>0</v>
      </c>
      <c r="F70" s="73">
        <f t="shared" si="37"/>
        <v>0</v>
      </c>
      <c r="G70" s="117">
        <f t="shared" si="37"/>
        <v>0</v>
      </c>
      <c r="H70" s="134">
        <v>0</v>
      </c>
    </row>
    <row r="71" spans="1:8" s="33" customFormat="1" ht="15.6" x14ac:dyDescent="0.3">
      <c r="A71" s="318">
        <v>3</v>
      </c>
      <c r="B71" s="319"/>
      <c r="C71" s="320"/>
      <c r="D71" s="74" t="s">
        <v>18</v>
      </c>
      <c r="E71" s="75">
        <f t="shared" ref="E71:G71" si="38">E72+E79</f>
        <v>0</v>
      </c>
      <c r="F71" s="75">
        <f t="shared" si="38"/>
        <v>0</v>
      </c>
      <c r="G71" s="118">
        <f t="shared" si="38"/>
        <v>0</v>
      </c>
      <c r="H71" s="135">
        <v>0</v>
      </c>
    </row>
    <row r="72" spans="1:8" s="33" customFormat="1" ht="15.6" x14ac:dyDescent="0.3">
      <c r="A72" s="321">
        <v>31</v>
      </c>
      <c r="B72" s="322"/>
      <c r="C72" s="323"/>
      <c r="D72" s="74" t="s">
        <v>19</v>
      </c>
      <c r="E72" s="75">
        <f t="shared" ref="E72:G72" si="39">E73+E75+E77</f>
        <v>0</v>
      </c>
      <c r="F72" s="75">
        <f t="shared" si="39"/>
        <v>0</v>
      </c>
      <c r="G72" s="118">
        <f t="shared" si="39"/>
        <v>0</v>
      </c>
      <c r="H72" s="135">
        <v>0</v>
      </c>
    </row>
    <row r="73" spans="1:8" s="33" customFormat="1" ht="30" customHeight="1" x14ac:dyDescent="0.3">
      <c r="A73" s="321">
        <v>311</v>
      </c>
      <c r="B73" s="322"/>
      <c r="C73" s="323"/>
      <c r="D73" s="74" t="s">
        <v>96</v>
      </c>
      <c r="E73" s="75">
        <f t="shared" ref="E73:G73" si="40">E74</f>
        <v>0</v>
      </c>
      <c r="F73" s="75">
        <f t="shared" si="40"/>
        <v>0</v>
      </c>
      <c r="G73" s="118">
        <f t="shared" si="40"/>
        <v>0</v>
      </c>
      <c r="H73" s="135">
        <v>0</v>
      </c>
    </row>
    <row r="74" spans="1:8" ht="15.6" x14ac:dyDescent="0.3">
      <c r="A74" s="324">
        <v>31111</v>
      </c>
      <c r="B74" s="325"/>
      <c r="C74" s="326"/>
      <c r="D74" s="76" t="s">
        <v>54</v>
      </c>
      <c r="E74" s="77">
        <v>0</v>
      </c>
      <c r="F74" s="77">
        <v>0</v>
      </c>
      <c r="G74" s="119"/>
      <c r="H74" s="135">
        <v>0</v>
      </c>
    </row>
    <row r="75" spans="1:8" s="33" customFormat="1" ht="30" customHeight="1" x14ac:dyDescent="0.3">
      <c r="A75" s="321">
        <v>312</v>
      </c>
      <c r="B75" s="322"/>
      <c r="C75" s="323"/>
      <c r="D75" s="74" t="s">
        <v>55</v>
      </c>
      <c r="E75" s="75">
        <f t="shared" ref="E75:G75" si="41">E76</f>
        <v>0</v>
      </c>
      <c r="F75" s="75">
        <f t="shared" si="41"/>
        <v>0</v>
      </c>
      <c r="G75" s="118">
        <f t="shared" si="41"/>
        <v>0</v>
      </c>
      <c r="H75" s="135">
        <v>0</v>
      </c>
    </row>
    <row r="76" spans="1:8" ht="15.6" x14ac:dyDescent="0.3">
      <c r="A76" s="324">
        <v>31219</v>
      </c>
      <c r="B76" s="325"/>
      <c r="C76" s="326"/>
      <c r="D76" s="76" t="s">
        <v>55</v>
      </c>
      <c r="E76" s="77">
        <v>0</v>
      </c>
      <c r="F76" s="77">
        <v>0</v>
      </c>
      <c r="G76" s="119"/>
      <c r="H76" s="135">
        <v>0</v>
      </c>
    </row>
    <row r="77" spans="1:8" s="33" customFormat="1" ht="30" customHeight="1" x14ac:dyDescent="0.3">
      <c r="A77" s="321">
        <v>313</v>
      </c>
      <c r="B77" s="322"/>
      <c r="C77" s="323"/>
      <c r="D77" s="74" t="s">
        <v>56</v>
      </c>
      <c r="E77" s="75">
        <f t="shared" ref="E77:G77" si="42">E78</f>
        <v>0</v>
      </c>
      <c r="F77" s="75">
        <f t="shared" si="42"/>
        <v>0</v>
      </c>
      <c r="G77" s="118">
        <f t="shared" si="42"/>
        <v>0</v>
      </c>
      <c r="H77" s="135">
        <v>0</v>
      </c>
    </row>
    <row r="78" spans="1:8" ht="30" x14ac:dyDescent="0.3">
      <c r="A78" s="324">
        <v>31321</v>
      </c>
      <c r="B78" s="325"/>
      <c r="C78" s="326"/>
      <c r="D78" s="76" t="s">
        <v>57</v>
      </c>
      <c r="E78" s="77">
        <v>0</v>
      </c>
      <c r="F78" s="77">
        <v>0</v>
      </c>
      <c r="G78" s="119"/>
      <c r="H78" s="135">
        <v>0</v>
      </c>
    </row>
    <row r="79" spans="1:8" s="33" customFormat="1" ht="15.6" x14ac:dyDescent="0.3">
      <c r="A79" s="321">
        <v>32</v>
      </c>
      <c r="B79" s="322"/>
      <c r="C79" s="323"/>
      <c r="D79" s="74" t="s">
        <v>27</v>
      </c>
      <c r="E79" s="75">
        <f t="shared" ref="E79" si="43">E80</f>
        <v>0</v>
      </c>
      <c r="F79" s="75">
        <f t="shared" ref="F79" si="44">F80</f>
        <v>0</v>
      </c>
      <c r="G79" s="118">
        <f t="shared" ref="G79" si="45">G80</f>
        <v>0</v>
      </c>
      <c r="H79" s="135">
        <v>0</v>
      </c>
    </row>
    <row r="80" spans="1:8" s="33" customFormat="1" ht="30" customHeight="1" x14ac:dyDescent="0.3">
      <c r="A80" s="321">
        <v>321</v>
      </c>
      <c r="B80" s="322"/>
      <c r="C80" s="323"/>
      <c r="D80" s="74" t="s">
        <v>58</v>
      </c>
      <c r="E80" s="75">
        <f t="shared" ref="E80:G80" si="46">E81</f>
        <v>0</v>
      </c>
      <c r="F80" s="75">
        <f t="shared" si="46"/>
        <v>0</v>
      </c>
      <c r="G80" s="118">
        <f t="shared" si="46"/>
        <v>0</v>
      </c>
      <c r="H80" s="135">
        <v>0</v>
      </c>
    </row>
    <row r="81" spans="1:8" ht="30" x14ac:dyDescent="0.3">
      <c r="A81" s="324">
        <v>32121</v>
      </c>
      <c r="B81" s="325"/>
      <c r="C81" s="326"/>
      <c r="D81" s="76" t="s">
        <v>97</v>
      </c>
      <c r="E81" s="77">
        <v>0</v>
      </c>
      <c r="F81" s="77">
        <v>0</v>
      </c>
      <c r="G81" s="119"/>
      <c r="H81" s="135">
        <v>0</v>
      </c>
    </row>
    <row r="82" spans="1:8" s="33" customFormat="1" ht="30" customHeight="1" x14ac:dyDescent="0.3">
      <c r="A82" s="330" t="s">
        <v>168</v>
      </c>
      <c r="B82" s="331"/>
      <c r="C82" s="332"/>
      <c r="D82" s="79" t="s">
        <v>169</v>
      </c>
      <c r="E82" s="80">
        <f t="shared" ref="E82:G82" si="47">E83</f>
        <v>2540</v>
      </c>
      <c r="F82" s="80">
        <f t="shared" si="47"/>
        <v>0</v>
      </c>
      <c r="G82" s="122">
        <f t="shared" si="47"/>
        <v>2048.75</v>
      </c>
      <c r="H82" s="133">
        <f t="shared" si="14"/>
        <v>80.659448818897644</v>
      </c>
    </row>
    <row r="83" spans="1:8" s="33" customFormat="1" ht="30" customHeight="1" x14ac:dyDescent="0.3">
      <c r="A83" s="315" t="s">
        <v>159</v>
      </c>
      <c r="B83" s="316"/>
      <c r="C83" s="317"/>
      <c r="D83" s="72" t="s">
        <v>160</v>
      </c>
      <c r="E83" s="73">
        <f t="shared" ref="E83:G85" si="48">E84</f>
        <v>2540</v>
      </c>
      <c r="F83" s="73">
        <f t="shared" si="48"/>
        <v>0</v>
      </c>
      <c r="G83" s="117">
        <f t="shared" si="48"/>
        <v>2048.75</v>
      </c>
      <c r="H83" s="134">
        <f t="shared" si="14"/>
        <v>80.659448818897644</v>
      </c>
    </row>
    <row r="84" spans="1:8" s="33" customFormat="1" ht="15.6" x14ac:dyDescent="0.3">
      <c r="A84" s="318">
        <v>3</v>
      </c>
      <c r="B84" s="319"/>
      <c r="C84" s="320"/>
      <c r="D84" s="74" t="s">
        <v>18</v>
      </c>
      <c r="E84" s="75">
        <f t="shared" si="48"/>
        <v>2540</v>
      </c>
      <c r="F84" s="75">
        <f t="shared" si="48"/>
        <v>0</v>
      </c>
      <c r="G84" s="118">
        <f t="shared" si="48"/>
        <v>2048.75</v>
      </c>
      <c r="H84" s="135">
        <f t="shared" si="14"/>
        <v>80.659448818897644</v>
      </c>
    </row>
    <row r="85" spans="1:8" s="33" customFormat="1" ht="15.6" x14ac:dyDescent="0.3">
      <c r="A85" s="321">
        <v>32</v>
      </c>
      <c r="B85" s="322"/>
      <c r="C85" s="323"/>
      <c r="D85" s="74" t="s">
        <v>27</v>
      </c>
      <c r="E85" s="75">
        <f t="shared" si="48"/>
        <v>2540</v>
      </c>
      <c r="F85" s="75">
        <f t="shared" si="48"/>
        <v>0</v>
      </c>
      <c r="G85" s="118">
        <f t="shared" si="48"/>
        <v>2048.75</v>
      </c>
      <c r="H85" s="135">
        <f t="shared" si="14"/>
        <v>80.659448818897644</v>
      </c>
    </row>
    <row r="86" spans="1:8" s="33" customFormat="1" ht="30" customHeight="1" x14ac:dyDescent="0.3">
      <c r="A86" s="321">
        <v>322</v>
      </c>
      <c r="B86" s="322"/>
      <c r="C86" s="323"/>
      <c r="D86" s="74" t="s">
        <v>60</v>
      </c>
      <c r="E86" s="75">
        <f t="shared" ref="E86:G86" si="49">E87</f>
        <v>2540</v>
      </c>
      <c r="F86" s="75">
        <f t="shared" si="49"/>
        <v>0</v>
      </c>
      <c r="G86" s="118">
        <f t="shared" si="49"/>
        <v>2048.75</v>
      </c>
      <c r="H86" s="135">
        <f t="shared" si="14"/>
        <v>80.659448818897644</v>
      </c>
    </row>
    <row r="87" spans="1:8" ht="15.6" x14ac:dyDescent="0.3">
      <c r="A87" s="324">
        <v>32229</v>
      </c>
      <c r="B87" s="325"/>
      <c r="C87" s="326"/>
      <c r="D87" s="76" t="s">
        <v>70</v>
      </c>
      <c r="E87" s="77">
        <v>2540</v>
      </c>
      <c r="F87" s="77">
        <v>0</v>
      </c>
      <c r="G87" s="119">
        <v>2048.75</v>
      </c>
      <c r="H87" s="135">
        <f t="shared" si="14"/>
        <v>80.659448818897644</v>
      </c>
    </row>
    <row r="88" spans="1:8" s="33" customFormat="1" ht="30" customHeight="1" x14ac:dyDescent="0.3">
      <c r="A88" s="330" t="s">
        <v>170</v>
      </c>
      <c r="B88" s="331"/>
      <c r="C88" s="332"/>
      <c r="D88" s="79" t="s">
        <v>171</v>
      </c>
      <c r="E88" s="80">
        <f t="shared" ref="E88:G88" si="50">E89</f>
        <v>1800</v>
      </c>
      <c r="F88" s="80">
        <f t="shared" si="50"/>
        <v>0</v>
      </c>
      <c r="G88" s="122">
        <f t="shared" si="50"/>
        <v>0</v>
      </c>
      <c r="H88" s="138" t="s">
        <v>218</v>
      </c>
    </row>
    <row r="89" spans="1:8" s="33" customFormat="1" ht="30" customHeight="1" x14ac:dyDescent="0.3">
      <c r="A89" s="315" t="s">
        <v>159</v>
      </c>
      <c r="B89" s="316"/>
      <c r="C89" s="317"/>
      <c r="D89" s="72" t="s">
        <v>160</v>
      </c>
      <c r="E89" s="73">
        <f t="shared" ref="E89:G90" si="51">E90</f>
        <v>1800</v>
      </c>
      <c r="F89" s="73">
        <f t="shared" si="51"/>
        <v>0</v>
      </c>
      <c r="G89" s="117">
        <f t="shared" si="51"/>
        <v>0</v>
      </c>
      <c r="H89" s="139" t="s">
        <v>218</v>
      </c>
    </row>
    <row r="90" spans="1:8" s="33" customFormat="1" ht="15.6" x14ac:dyDescent="0.3">
      <c r="A90" s="318">
        <v>3</v>
      </c>
      <c r="B90" s="319"/>
      <c r="C90" s="320"/>
      <c r="D90" s="74" t="s">
        <v>18</v>
      </c>
      <c r="E90" s="75">
        <f t="shared" si="51"/>
        <v>1800</v>
      </c>
      <c r="F90" s="75">
        <f t="shared" si="51"/>
        <v>0</v>
      </c>
      <c r="G90" s="118">
        <f t="shared" si="51"/>
        <v>0</v>
      </c>
      <c r="H90" s="137" t="s">
        <v>218</v>
      </c>
    </row>
    <row r="91" spans="1:8" s="33" customFormat="1" ht="15.6" x14ac:dyDescent="0.3">
      <c r="A91" s="321">
        <v>32</v>
      </c>
      <c r="B91" s="322"/>
      <c r="C91" s="323"/>
      <c r="D91" s="74" t="s">
        <v>27</v>
      </c>
      <c r="E91" s="75">
        <f>E92</f>
        <v>1800</v>
      </c>
      <c r="F91" s="75">
        <f>F92</f>
        <v>0</v>
      </c>
      <c r="G91" s="118">
        <f>G92</f>
        <v>0</v>
      </c>
      <c r="H91" s="137" t="s">
        <v>218</v>
      </c>
    </row>
    <row r="92" spans="1:8" s="33" customFormat="1" ht="30" customHeight="1" x14ac:dyDescent="0.3">
      <c r="A92" s="321">
        <v>322</v>
      </c>
      <c r="B92" s="322"/>
      <c r="C92" s="323"/>
      <c r="D92" s="74" t="s">
        <v>60</v>
      </c>
      <c r="E92" s="75">
        <f t="shared" ref="E92:G92" si="52">E93</f>
        <v>1800</v>
      </c>
      <c r="F92" s="75">
        <f t="shared" si="52"/>
        <v>0</v>
      </c>
      <c r="G92" s="118">
        <f t="shared" si="52"/>
        <v>0</v>
      </c>
      <c r="H92" s="137" t="s">
        <v>218</v>
      </c>
    </row>
    <row r="93" spans="1:8" ht="15.6" customHeight="1" x14ac:dyDescent="0.3">
      <c r="A93" s="324">
        <v>32229</v>
      </c>
      <c r="B93" s="325"/>
      <c r="C93" s="326"/>
      <c r="D93" s="76" t="s">
        <v>70</v>
      </c>
      <c r="E93" s="77">
        <v>1800</v>
      </c>
      <c r="F93" s="77">
        <v>0</v>
      </c>
      <c r="G93" s="119">
        <v>0</v>
      </c>
      <c r="H93" s="137" t="s">
        <v>218</v>
      </c>
    </row>
    <row r="94" spans="1:8" s="33" customFormat="1" ht="30" customHeight="1" x14ac:dyDescent="0.3">
      <c r="A94" s="330" t="s">
        <v>172</v>
      </c>
      <c r="B94" s="331"/>
      <c r="C94" s="332"/>
      <c r="D94" s="79" t="s">
        <v>173</v>
      </c>
      <c r="E94" s="80">
        <f t="shared" ref="E94:G94" si="53">E95</f>
        <v>0</v>
      </c>
      <c r="F94" s="80">
        <f t="shared" si="53"/>
        <v>0</v>
      </c>
      <c r="G94" s="122">
        <f t="shared" si="53"/>
        <v>0</v>
      </c>
      <c r="H94" s="133">
        <v>0</v>
      </c>
    </row>
    <row r="95" spans="1:8" s="33" customFormat="1" ht="30" customHeight="1" x14ac:dyDescent="0.3">
      <c r="A95" s="315" t="s">
        <v>159</v>
      </c>
      <c r="B95" s="316"/>
      <c r="C95" s="317"/>
      <c r="D95" s="72" t="s">
        <v>160</v>
      </c>
      <c r="E95" s="73">
        <f t="shared" ref="E95:G97" si="54">E96</f>
        <v>0</v>
      </c>
      <c r="F95" s="73">
        <f t="shared" si="54"/>
        <v>0</v>
      </c>
      <c r="G95" s="117">
        <f t="shared" si="54"/>
        <v>0</v>
      </c>
      <c r="H95" s="134">
        <v>0</v>
      </c>
    </row>
    <row r="96" spans="1:8" s="33" customFormat="1" ht="15.6" x14ac:dyDescent="0.3">
      <c r="A96" s="318">
        <v>3</v>
      </c>
      <c r="B96" s="319"/>
      <c r="C96" s="320"/>
      <c r="D96" s="74" t="s">
        <v>18</v>
      </c>
      <c r="E96" s="75">
        <f t="shared" si="54"/>
        <v>0</v>
      </c>
      <c r="F96" s="75">
        <f t="shared" si="54"/>
        <v>0</v>
      </c>
      <c r="G96" s="118">
        <f t="shared" si="54"/>
        <v>0</v>
      </c>
      <c r="H96" s="135">
        <v>0</v>
      </c>
    </row>
    <row r="97" spans="1:8" s="33" customFormat="1" ht="15.6" x14ac:dyDescent="0.3">
      <c r="A97" s="321">
        <v>32</v>
      </c>
      <c r="B97" s="322"/>
      <c r="C97" s="323"/>
      <c r="D97" s="74" t="s">
        <v>27</v>
      </c>
      <c r="E97" s="75">
        <f t="shared" si="54"/>
        <v>0</v>
      </c>
      <c r="F97" s="75">
        <f t="shared" si="54"/>
        <v>0</v>
      </c>
      <c r="G97" s="118">
        <f t="shared" si="54"/>
        <v>0</v>
      </c>
      <c r="H97" s="135">
        <v>0</v>
      </c>
    </row>
    <row r="98" spans="1:8" s="33" customFormat="1" ht="30" customHeight="1" x14ac:dyDescent="0.3">
      <c r="A98" s="321">
        <v>322</v>
      </c>
      <c r="B98" s="322"/>
      <c r="C98" s="323"/>
      <c r="D98" s="74" t="s">
        <v>60</v>
      </c>
      <c r="E98" s="75">
        <f t="shared" ref="E98:G98" si="55">E99</f>
        <v>0</v>
      </c>
      <c r="F98" s="75">
        <f t="shared" si="55"/>
        <v>0</v>
      </c>
      <c r="G98" s="118">
        <f t="shared" si="55"/>
        <v>0</v>
      </c>
      <c r="H98" s="135">
        <v>0</v>
      </c>
    </row>
    <row r="99" spans="1:8" ht="15.6" x14ac:dyDescent="0.3">
      <c r="A99" s="324">
        <v>32229</v>
      </c>
      <c r="B99" s="325"/>
      <c r="C99" s="326"/>
      <c r="D99" s="76" t="s">
        <v>70</v>
      </c>
      <c r="E99" s="77">
        <v>0</v>
      </c>
      <c r="F99" s="77">
        <v>0</v>
      </c>
      <c r="G99" s="119">
        <v>0</v>
      </c>
      <c r="H99" s="135">
        <v>0</v>
      </c>
    </row>
    <row r="100" spans="1:8" s="33" customFormat="1" ht="30" customHeight="1" x14ac:dyDescent="0.3">
      <c r="A100" s="330" t="s">
        <v>174</v>
      </c>
      <c r="B100" s="331"/>
      <c r="C100" s="332"/>
      <c r="D100" s="79" t="s">
        <v>175</v>
      </c>
      <c r="E100" s="80">
        <f t="shared" ref="E100:G103" si="56">E101</f>
        <v>0</v>
      </c>
      <c r="F100" s="80">
        <f t="shared" si="56"/>
        <v>0</v>
      </c>
      <c r="G100" s="122">
        <f t="shared" si="56"/>
        <v>0</v>
      </c>
      <c r="H100" s="133">
        <v>0</v>
      </c>
    </row>
    <row r="101" spans="1:8" s="33" customFormat="1" ht="30" customHeight="1" x14ac:dyDescent="0.3">
      <c r="A101" s="315" t="s">
        <v>159</v>
      </c>
      <c r="B101" s="316"/>
      <c r="C101" s="317"/>
      <c r="D101" s="72" t="s">
        <v>160</v>
      </c>
      <c r="E101" s="73">
        <f t="shared" si="56"/>
        <v>0</v>
      </c>
      <c r="F101" s="73">
        <f t="shared" si="56"/>
        <v>0</v>
      </c>
      <c r="G101" s="117">
        <f t="shared" si="56"/>
        <v>0</v>
      </c>
      <c r="H101" s="134">
        <v>0</v>
      </c>
    </row>
    <row r="102" spans="1:8" s="33" customFormat="1" ht="15.6" x14ac:dyDescent="0.3">
      <c r="A102" s="318">
        <v>3</v>
      </c>
      <c r="B102" s="319"/>
      <c r="C102" s="320"/>
      <c r="D102" s="74" t="s">
        <v>18</v>
      </c>
      <c r="E102" s="75">
        <f t="shared" si="56"/>
        <v>0</v>
      </c>
      <c r="F102" s="75">
        <f t="shared" si="56"/>
        <v>0</v>
      </c>
      <c r="G102" s="118">
        <f t="shared" si="56"/>
        <v>0</v>
      </c>
      <c r="H102" s="135">
        <v>0</v>
      </c>
    </row>
    <row r="103" spans="1:8" s="33" customFormat="1" ht="15.6" x14ac:dyDescent="0.3">
      <c r="A103" s="321">
        <v>32</v>
      </c>
      <c r="B103" s="322"/>
      <c r="C103" s="323"/>
      <c r="D103" s="74" t="s">
        <v>27</v>
      </c>
      <c r="E103" s="75">
        <f t="shared" si="56"/>
        <v>0</v>
      </c>
      <c r="F103" s="75">
        <f t="shared" si="56"/>
        <v>0</v>
      </c>
      <c r="G103" s="118">
        <f t="shared" si="56"/>
        <v>0</v>
      </c>
      <c r="H103" s="135">
        <v>0</v>
      </c>
    </row>
    <row r="104" spans="1:8" s="33" customFormat="1" ht="30" customHeight="1" x14ac:dyDescent="0.3">
      <c r="A104" s="321">
        <v>322</v>
      </c>
      <c r="B104" s="322"/>
      <c r="C104" s="323"/>
      <c r="D104" s="74" t="s">
        <v>60</v>
      </c>
      <c r="E104" s="75">
        <f t="shared" ref="E104:G104" si="57">E105</f>
        <v>0</v>
      </c>
      <c r="F104" s="75">
        <f t="shared" si="57"/>
        <v>0</v>
      </c>
      <c r="G104" s="118">
        <f t="shared" si="57"/>
        <v>0</v>
      </c>
      <c r="H104" s="135">
        <v>0</v>
      </c>
    </row>
    <row r="105" spans="1:8" ht="15.6" x14ac:dyDescent="0.3">
      <c r="A105" s="324">
        <v>32229</v>
      </c>
      <c r="B105" s="325"/>
      <c r="C105" s="326"/>
      <c r="D105" s="76" t="s">
        <v>70</v>
      </c>
      <c r="E105" s="77">
        <v>0</v>
      </c>
      <c r="F105" s="77">
        <v>0</v>
      </c>
      <c r="G105" s="119">
        <v>0</v>
      </c>
      <c r="H105" s="135">
        <v>0</v>
      </c>
    </row>
    <row r="106" spans="1:8" s="33" customFormat="1" ht="30" customHeight="1" x14ac:dyDescent="0.3">
      <c r="A106" s="330" t="s">
        <v>176</v>
      </c>
      <c r="B106" s="331"/>
      <c r="C106" s="332"/>
      <c r="D106" s="79" t="s">
        <v>177</v>
      </c>
      <c r="E106" s="80">
        <f t="shared" ref="E106:E109" si="58">E107</f>
        <v>2620</v>
      </c>
      <c r="F106" s="80">
        <f t="shared" ref="F106:F109" si="59">F107</f>
        <v>0</v>
      </c>
      <c r="G106" s="122">
        <f t="shared" ref="G106:G109" si="60">G107</f>
        <v>2862.99</v>
      </c>
      <c r="H106" s="133">
        <f t="shared" ref="H106:H158" si="61">G106/E106*100</f>
        <v>109.27442748091603</v>
      </c>
    </row>
    <row r="107" spans="1:8" s="33" customFormat="1" ht="30" customHeight="1" x14ac:dyDescent="0.3">
      <c r="A107" s="315" t="s">
        <v>159</v>
      </c>
      <c r="B107" s="316"/>
      <c r="C107" s="317"/>
      <c r="D107" s="72" t="s">
        <v>160</v>
      </c>
      <c r="E107" s="73">
        <f t="shared" si="58"/>
        <v>2620</v>
      </c>
      <c r="F107" s="73">
        <f t="shared" si="59"/>
        <v>0</v>
      </c>
      <c r="G107" s="117">
        <f t="shared" si="60"/>
        <v>2862.99</v>
      </c>
      <c r="H107" s="134">
        <f t="shared" si="61"/>
        <v>109.27442748091603</v>
      </c>
    </row>
    <row r="108" spans="1:8" s="33" customFormat="1" ht="15.6" x14ac:dyDescent="0.3">
      <c r="A108" s="318">
        <v>3</v>
      </c>
      <c r="B108" s="319"/>
      <c r="C108" s="320"/>
      <c r="D108" s="74" t="s">
        <v>18</v>
      </c>
      <c r="E108" s="75">
        <f t="shared" si="58"/>
        <v>2620</v>
      </c>
      <c r="F108" s="75">
        <f t="shared" si="59"/>
        <v>0</v>
      </c>
      <c r="G108" s="118">
        <f t="shared" si="60"/>
        <v>2862.99</v>
      </c>
      <c r="H108" s="135">
        <f t="shared" si="61"/>
        <v>109.27442748091603</v>
      </c>
    </row>
    <row r="109" spans="1:8" s="33" customFormat="1" ht="15.6" x14ac:dyDescent="0.3">
      <c r="A109" s="321">
        <v>32</v>
      </c>
      <c r="B109" s="322"/>
      <c r="C109" s="323"/>
      <c r="D109" s="74" t="s">
        <v>27</v>
      </c>
      <c r="E109" s="75">
        <f t="shared" si="58"/>
        <v>2620</v>
      </c>
      <c r="F109" s="75">
        <f t="shared" si="59"/>
        <v>0</v>
      </c>
      <c r="G109" s="118">
        <f t="shared" si="60"/>
        <v>2862.99</v>
      </c>
      <c r="H109" s="135">
        <f t="shared" si="61"/>
        <v>109.27442748091603</v>
      </c>
    </row>
    <row r="110" spans="1:8" s="33" customFormat="1" ht="30" customHeight="1" x14ac:dyDescent="0.3">
      <c r="A110" s="321">
        <v>322</v>
      </c>
      <c r="B110" s="322"/>
      <c r="C110" s="323"/>
      <c r="D110" s="74" t="s">
        <v>60</v>
      </c>
      <c r="E110" s="75">
        <f t="shared" ref="E110:G110" si="62">E111</f>
        <v>2620</v>
      </c>
      <c r="F110" s="75">
        <f t="shared" si="62"/>
        <v>0</v>
      </c>
      <c r="G110" s="118">
        <f t="shared" si="62"/>
        <v>2862.99</v>
      </c>
      <c r="H110" s="135">
        <f t="shared" si="61"/>
        <v>109.27442748091603</v>
      </c>
    </row>
    <row r="111" spans="1:8" ht="15.6" x14ac:dyDescent="0.3">
      <c r="A111" s="324">
        <v>32229</v>
      </c>
      <c r="B111" s="325"/>
      <c r="C111" s="326"/>
      <c r="D111" s="76" t="s">
        <v>70</v>
      </c>
      <c r="E111" s="77">
        <v>2620</v>
      </c>
      <c r="F111" s="77">
        <v>0</v>
      </c>
      <c r="G111" s="119">
        <v>2862.99</v>
      </c>
      <c r="H111" s="135">
        <f t="shared" si="61"/>
        <v>109.27442748091603</v>
      </c>
    </row>
    <row r="112" spans="1:8" s="33" customFormat="1" ht="30" customHeight="1" x14ac:dyDescent="0.3">
      <c r="A112" s="330" t="s">
        <v>178</v>
      </c>
      <c r="B112" s="331"/>
      <c r="C112" s="332"/>
      <c r="D112" s="79" t="s">
        <v>179</v>
      </c>
      <c r="E112" s="80">
        <f t="shared" ref="E112:G115" si="63">E113</f>
        <v>2220</v>
      </c>
      <c r="F112" s="80">
        <f t="shared" si="63"/>
        <v>0</v>
      </c>
      <c r="G112" s="122">
        <f t="shared" si="63"/>
        <v>0</v>
      </c>
      <c r="H112" s="138" t="s">
        <v>218</v>
      </c>
    </row>
    <row r="113" spans="1:8" s="33" customFormat="1" ht="30" customHeight="1" x14ac:dyDescent="0.3">
      <c r="A113" s="315" t="s">
        <v>159</v>
      </c>
      <c r="B113" s="316"/>
      <c r="C113" s="317"/>
      <c r="D113" s="72" t="s">
        <v>160</v>
      </c>
      <c r="E113" s="73">
        <f t="shared" si="63"/>
        <v>2220</v>
      </c>
      <c r="F113" s="73">
        <f t="shared" si="63"/>
        <v>0</v>
      </c>
      <c r="G113" s="117">
        <f t="shared" si="63"/>
        <v>0</v>
      </c>
      <c r="H113" s="139" t="s">
        <v>218</v>
      </c>
    </row>
    <row r="114" spans="1:8" s="33" customFormat="1" ht="15.6" x14ac:dyDescent="0.3">
      <c r="A114" s="318">
        <v>3</v>
      </c>
      <c r="B114" s="319"/>
      <c r="C114" s="320"/>
      <c r="D114" s="74" t="s">
        <v>18</v>
      </c>
      <c r="E114" s="75">
        <f t="shared" si="63"/>
        <v>2220</v>
      </c>
      <c r="F114" s="75">
        <f t="shared" si="63"/>
        <v>0</v>
      </c>
      <c r="G114" s="118">
        <f t="shared" si="63"/>
        <v>0</v>
      </c>
      <c r="H114" s="137" t="s">
        <v>218</v>
      </c>
    </row>
    <row r="115" spans="1:8" s="33" customFormat="1" ht="15.6" x14ac:dyDescent="0.3">
      <c r="A115" s="321">
        <v>32</v>
      </c>
      <c r="B115" s="322"/>
      <c r="C115" s="323"/>
      <c r="D115" s="74" t="s">
        <v>27</v>
      </c>
      <c r="E115" s="75">
        <f t="shared" si="63"/>
        <v>2220</v>
      </c>
      <c r="F115" s="75">
        <f t="shared" si="63"/>
        <v>0</v>
      </c>
      <c r="G115" s="118">
        <f t="shared" si="63"/>
        <v>0</v>
      </c>
      <c r="H115" s="137" t="s">
        <v>218</v>
      </c>
    </row>
    <row r="116" spans="1:8" s="33" customFormat="1" ht="30" customHeight="1" x14ac:dyDescent="0.3">
      <c r="A116" s="321">
        <v>322</v>
      </c>
      <c r="B116" s="322"/>
      <c r="C116" s="323"/>
      <c r="D116" s="74" t="s">
        <v>60</v>
      </c>
      <c r="E116" s="75">
        <f t="shared" ref="E116:G116" si="64">E117</f>
        <v>2220</v>
      </c>
      <c r="F116" s="75">
        <f t="shared" si="64"/>
        <v>0</v>
      </c>
      <c r="G116" s="118">
        <f t="shared" si="64"/>
        <v>0</v>
      </c>
      <c r="H116" s="137" t="s">
        <v>218</v>
      </c>
    </row>
    <row r="117" spans="1:8" ht="15.6" x14ac:dyDescent="0.3">
      <c r="A117" s="324">
        <v>32229</v>
      </c>
      <c r="B117" s="325"/>
      <c r="C117" s="326"/>
      <c r="D117" s="76" t="s">
        <v>70</v>
      </c>
      <c r="E117" s="77">
        <v>2220</v>
      </c>
      <c r="F117" s="77">
        <v>0</v>
      </c>
      <c r="G117" s="119">
        <v>0</v>
      </c>
      <c r="H117" s="137" t="s">
        <v>218</v>
      </c>
    </row>
    <row r="118" spans="1:8" s="33" customFormat="1" ht="30" customHeight="1" x14ac:dyDescent="0.3">
      <c r="A118" s="330" t="s">
        <v>180</v>
      </c>
      <c r="B118" s="331"/>
      <c r="C118" s="332"/>
      <c r="D118" s="79" t="s">
        <v>181</v>
      </c>
      <c r="E118" s="80">
        <f t="shared" ref="E118:G121" si="65">E119</f>
        <v>0</v>
      </c>
      <c r="F118" s="80">
        <f t="shared" si="65"/>
        <v>0</v>
      </c>
      <c r="G118" s="122">
        <f t="shared" si="65"/>
        <v>0</v>
      </c>
      <c r="H118" s="133">
        <v>0</v>
      </c>
    </row>
    <row r="119" spans="1:8" s="33" customFormat="1" ht="30" customHeight="1" x14ac:dyDescent="0.3">
      <c r="A119" s="315" t="s">
        <v>159</v>
      </c>
      <c r="B119" s="316"/>
      <c r="C119" s="317"/>
      <c r="D119" s="72" t="s">
        <v>160</v>
      </c>
      <c r="E119" s="73">
        <f t="shared" si="65"/>
        <v>0</v>
      </c>
      <c r="F119" s="73">
        <f t="shared" si="65"/>
        <v>0</v>
      </c>
      <c r="G119" s="117">
        <f t="shared" si="65"/>
        <v>0</v>
      </c>
      <c r="H119" s="134">
        <v>0</v>
      </c>
    </row>
    <row r="120" spans="1:8" s="33" customFormat="1" ht="15.6" x14ac:dyDescent="0.3">
      <c r="A120" s="318">
        <v>3</v>
      </c>
      <c r="B120" s="319"/>
      <c r="C120" s="320"/>
      <c r="D120" s="74" t="s">
        <v>18</v>
      </c>
      <c r="E120" s="75">
        <f t="shared" si="65"/>
        <v>0</v>
      </c>
      <c r="F120" s="75">
        <f t="shared" si="65"/>
        <v>0</v>
      </c>
      <c r="G120" s="118">
        <f t="shared" si="65"/>
        <v>0</v>
      </c>
      <c r="H120" s="135">
        <v>0</v>
      </c>
    </row>
    <row r="121" spans="1:8" s="33" customFormat="1" ht="15.6" x14ac:dyDescent="0.3">
      <c r="A121" s="321">
        <v>32</v>
      </c>
      <c r="B121" s="322"/>
      <c r="C121" s="323"/>
      <c r="D121" s="74" t="s">
        <v>27</v>
      </c>
      <c r="E121" s="75">
        <f t="shared" si="65"/>
        <v>0</v>
      </c>
      <c r="F121" s="75">
        <f t="shared" si="65"/>
        <v>0</v>
      </c>
      <c r="G121" s="118">
        <f t="shared" si="65"/>
        <v>0</v>
      </c>
      <c r="H121" s="135">
        <v>0</v>
      </c>
    </row>
    <row r="122" spans="1:8" s="33" customFormat="1" ht="30" customHeight="1" x14ac:dyDescent="0.3">
      <c r="A122" s="321">
        <v>322</v>
      </c>
      <c r="B122" s="322"/>
      <c r="C122" s="323"/>
      <c r="D122" s="74" t="s">
        <v>60</v>
      </c>
      <c r="E122" s="75">
        <f t="shared" ref="E122:G122" si="66">E123</f>
        <v>0</v>
      </c>
      <c r="F122" s="75">
        <f t="shared" si="66"/>
        <v>0</v>
      </c>
      <c r="G122" s="118">
        <f t="shared" si="66"/>
        <v>0</v>
      </c>
      <c r="H122" s="135">
        <v>0</v>
      </c>
    </row>
    <row r="123" spans="1:8" ht="15.6" x14ac:dyDescent="0.3">
      <c r="A123" s="324">
        <v>32229</v>
      </c>
      <c r="B123" s="325"/>
      <c r="C123" s="326"/>
      <c r="D123" s="76" t="s">
        <v>70</v>
      </c>
      <c r="E123" s="77">
        <v>0</v>
      </c>
      <c r="F123" s="77">
        <v>0</v>
      </c>
      <c r="G123" s="119">
        <v>0</v>
      </c>
      <c r="H123" s="135">
        <v>0</v>
      </c>
    </row>
    <row r="124" spans="1:8" s="33" customFormat="1" ht="30" customHeight="1" x14ac:dyDescent="0.3">
      <c r="A124" s="330" t="s">
        <v>182</v>
      </c>
      <c r="B124" s="331"/>
      <c r="C124" s="332"/>
      <c r="D124" s="79" t="s">
        <v>183</v>
      </c>
      <c r="E124" s="80">
        <f t="shared" ref="E124:G127" si="67">E125</f>
        <v>0</v>
      </c>
      <c r="F124" s="80">
        <f t="shared" si="67"/>
        <v>0</v>
      </c>
      <c r="G124" s="122">
        <f t="shared" si="67"/>
        <v>0</v>
      </c>
      <c r="H124" s="133">
        <v>0</v>
      </c>
    </row>
    <row r="125" spans="1:8" s="33" customFormat="1" ht="30" customHeight="1" x14ac:dyDescent="0.3">
      <c r="A125" s="315" t="s">
        <v>159</v>
      </c>
      <c r="B125" s="316"/>
      <c r="C125" s="317"/>
      <c r="D125" s="72" t="s">
        <v>160</v>
      </c>
      <c r="E125" s="73">
        <f t="shared" si="67"/>
        <v>0</v>
      </c>
      <c r="F125" s="73">
        <f t="shared" si="67"/>
        <v>0</v>
      </c>
      <c r="G125" s="117">
        <f t="shared" si="67"/>
        <v>0</v>
      </c>
      <c r="H125" s="134">
        <v>0</v>
      </c>
    </row>
    <row r="126" spans="1:8" s="33" customFormat="1" ht="15.6" x14ac:dyDescent="0.3">
      <c r="A126" s="318">
        <v>3</v>
      </c>
      <c r="B126" s="319"/>
      <c r="C126" s="320"/>
      <c r="D126" s="74" t="s">
        <v>18</v>
      </c>
      <c r="E126" s="75">
        <f t="shared" si="67"/>
        <v>0</v>
      </c>
      <c r="F126" s="75">
        <f t="shared" si="67"/>
        <v>0</v>
      </c>
      <c r="G126" s="118">
        <f t="shared" si="67"/>
        <v>0</v>
      </c>
      <c r="H126" s="135">
        <v>0</v>
      </c>
    </row>
    <row r="127" spans="1:8" s="33" customFormat="1" ht="15.6" x14ac:dyDescent="0.3">
      <c r="A127" s="321">
        <v>32</v>
      </c>
      <c r="B127" s="322"/>
      <c r="C127" s="323"/>
      <c r="D127" s="74" t="s">
        <v>27</v>
      </c>
      <c r="E127" s="75">
        <f t="shared" si="67"/>
        <v>0</v>
      </c>
      <c r="F127" s="75">
        <f t="shared" si="67"/>
        <v>0</v>
      </c>
      <c r="G127" s="118">
        <f t="shared" si="67"/>
        <v>0</v>
      </c>
      <c r="H127" s="135">
        <v>0</v>
      </c>
    </row>
    <row r="128" spans="1:8" s="33" customFormat="1" ht="30" customHeight="1" x14ac:dyDescent="0.3">
      <c r="A128" s="321">
        <v>322</v>
      </c>
      <c r="B128" s="322"/>
      <c r="C128" s="323"/>
      <c r="D128" s="74" t="s">
        <v>60</v>
      </c>
      <c r="E128" s="75">
        <f t="shared" ref="E128:G128" si="68">E129</f>
        <v>0</v>
      </c>
      <c r="F128" s="75">
        <f t="shared" si="68"/>
        <v>0</v>
      </c>
      <c r="G128" s="118">
        <f t="shared" si="68"/>
        <v>0</v>
      </c>
      <c r="H128" s="135">
        <v>0</v>
      </c>
    </row>
    <row r="129" spans="1:8" ht="15.6" x14ac:dyDescent="0.3">
      <c r="A129" s="324">
        <v>32229</v>
      </c>
      <c r="B129" s="325"/>
      <c r="C129" s="326"/>
      <c r="D129" s="76" t="s">
        <v>70</v>
      </c>
      <c r="E129" s="77">
        <v>0</v>
      </c>
      <c r="F129" s="77">
        <v>0</v>
      </c>
      <c r="G129" s="119">
        <v>0</v>
      </c>
      <c r="H129" s="135">
        <v>0</v>
      </c>
    </row>
    <row r="130" spans="1:8" s="33" customFormat="1" ht="31.2" x14ac:dyDescent="0.3">
      <c r="A130" s="327" t="s">
        <v>118</v>
      </c>
      <c r="B130" s="328"/>
      <c r="C130" s="329"/>
      <c r="D130" s="68" t="s">
        <v>119</v>
      </c>
      <c r="E130" s="69">
        <f>E131+E166</f>
        <v>34102.730000000003</v>
      </c>
      <c r="F130" s="69">
        <f>F131+F166</f>
        <v>0</v>
      </c>
      <c r="G130" s="115">
        <f>G131+G166</f>
        <v>22719.51</v>
      </c>
      <c r="H130" s="136">
        <f t="shared" si="61"/>
        <v>66.620795461243119</v>
      </c>
    </row>
    <row r="131" spans="1:8" s="33" customFormat="1" ht="34.799999999999997" customHeight="1" x14ac:dyDescent="0.3">
      <c r="A131" s="330" t="s">
        <v>120</v>
      </c>
      <c r="B131" s="331"/>
      <c r="C131" s="332"/>
      <c r="D131" s="79" t="s">
        <v>121</v>
      </c>
      <c r="E131" s="80">
        <f t="shared" ref="E131:G132" si="69">E132</f>
        <v>34036.370000000003</v>
      </c>
      <c r="F131" s="80">
        <f t="shared" si="69"/>
        <v>0</v>
      </c>
      <c r="G131" s="122">
        <f t="shared" si="69"/>
        <v>22719.51</v>
      </c>
      <c r="H131" s="133">
        <f t="shared" si="61"/>
        <v>66.75068463528865</v>
      </c>
    </row>
    <row r="132" spans="1:8" s="33" customFormat="1" ht="31.2" x14ac:dyDescent="0.3">
      <c r="A132" s="315" t="s">
        <v>123</v>
      </c>
      <c r="B132" s="316"/>
      <c r="C132" s="317"/>
      <c r="D132" s="72" t="s">
        <v>122</v>
      </c>
      <c r="E132" s="73">
        <f t="shared" si="69"/>
        <v>34036.370000000003</v>
      </c>
      <c r="F132" s="73">
        <f t="shared" si="69"/>
        <v>0</v>
      </c>
      <c r="G132" s="117">
        <f t="shared" si="69"/>
        <v>22719.51</v>
      </c>
      <c r="H132" s="134">
        <f t="shared" si="61"/>
        <v>66.75068463528865</v>
      </c>
    </row>
    <row r="133" spans="1:8" s="33" customFormat="1" ht="15.6" x14ac:dyDescent="0.3">
      <c r="A133" s="318">
        <v>3</v>
      </c>
      <c r="B133" s="319"/>
      <c r="C133" s="320"/>
      <c r="D133" s="74" t="s">
        <v>18</v>
      </c>
      <c r="E133" s="75">
        <f t="shared" ref="E133:G133" si="70">E134+E162</f>
        <v>34036.370000000003</v>
      </c>
      <c r="F133" s="75">
        <f t="shared" si="70"/>
        <v>0</v>
      </c>
      <c r="G133" s="118">
        <f t="shared" si="70"/>
        <v>22719.51</v>
      </c>
      <c r="H133" s="135">
        <f t="shared" si="61"/>
        <v>66.75068463528865</v>
      </c>
    </row>
    <row r="134" spans="1:8" s="33" customFormat="1" ht="15.6" x14ac:dyDescent="0.3">
      <c r="A134" s="321">
        <v>32</v>
      </c>
      <c r="B134" s="322"/>
      <c r="C134" s="323"/>
      <c r="D134" s="74" t="s">
        <v>27</v>
      </c>
      <c r="E134" s="75">
        <f t="shared" ref="E134:G134" si="71">SUM(E135+E139+E148+E158)</f>
        <v>33208.18</v>
      </c>
      <c r="F134" s="75">
        <f t="shared" si="71"/>
        <v>0</v>
      </c>
      <c r="G134" s="118">
        <f t="shared" si="71"/>
        <v>22322.109999999997</v>
      </c>
      <c r="H134" s="135">
        <f t="shared" si="61"/>
        <v>67.218709366186275</v>
      </c>
    </row>
    <row r="135" spans="1:8" s="33" customFormat="1" ht="30" customHeight="1" x14ac:dyDescent="0.3">
      <c r="A135" s="321">
        <v>321</v>
      </c>
      <c r="B135" s="322"/>
      <c r="C135" s="323"/>
      <c r="D135" s="74" t="s">
        <v>58</v>
      </c>
      <c r="E135" s="75">
        <f t="shared" ref="E135:G135" si="72">E136+E137+E138</f>
        <v>2641.1800000000003</v>
      </c>
      <c r="F135" s="75">
        <f t="shared" si="72"/>
        <v>0</v>
      </c>
      <c r="G135" s="118">
        <f t="shared" si="72"/>
        <v>2061.2999999999997</v>
      </c>
      <c r="H135" s="135">
        <f t="shared" si="61"/>
        <v>78.044661855685689</v>
      </c>
    </row>
    <row r="136" spans="1:8" ht="15.6" x14ac:dyDescent="0.3">
      <c r="A136" s="324">
        <v>32119</v>
      </c>
      <c r="B136" s="325"/>
      <c r="C136" s="326"/>
      <c r="D136" s="76" t="s">
        <v>66</v>
      </c>
      <c r="E136" s="78">
        <v>637.07000000000005</v>
      </c>
      <c r="F136" s="78">
        <v>0</v>
      </c>
      <c r="G136" s="120">
        <v>813.61</v>
      </c>
      <c r="H136" s="135">
        <f t="shared" si="61"/>
        <v>127.71124052301943</v>
      </c>
    </row>
    <row r="137" spans="1:8" ht="15.6" customHeight="1" x14ac:dyDescent="0.3">
      <c r="A137" s="324">
        <v>32131</v>
      </c>
      <c r="B137" s="325"/>
      <c r="C137" s="326"/>
      <c r="D137" s="76" t="s">
        <v>67</v>
      </c>
      <c r="E137" s="78">
        <v>1751.94</v>
      </c>
      <c r="F137" s="78">
        <v>0</v>
      </c>
      <c r="G137" s="120">
        <v>1137.45</v>
      </c>
      <c r="H137" s="135">
        <f t="shared" si="61"/>
        <v>64.925168670159934</v>
      </c>
    </row>
    <row r="138" spans="1:8" ht="30" x14ac:dyDescent="0.3">
      <c r="A138" s="324">
        <v>32149</v>
      </c>
      <c r="B138" s="325"/>
      <c r="C138" s="326"/>
      <c r="D138" s="76" t="s">
        <v>68</v>
      </c>
      <c r="E138" s="78">
        <v>252.17</v>
      </c>
      <c r="F138" s="78">
        <v>0</v>
      </c>
      <c r="G138" s="120">
        <v>110.24</v>
      </c>
      <c r="H138" s="135">
        <f t="shared" si="61"/>
        <v>43.716540429075621</v>
      </c>
    </row>
    <row r="139" spans="1:8" s="33" customFormat="1" ht="30" customHeight="1" x14ac:dyDescent="0.3">
      <c r="A139" s="321">
        <v>322</v>
      </c>
      <c r="B139" s="322"/>
      <c r="C139" s="323"/>
      <c r="D139" s="74" t="s">
        <v>60</v>
      </c>
      <c r="E139" s="75">
        <f t="shared" ref="E139:G139" si="73">SUM(E140:E147)</f>
        <v>17500.960000000003</v>
      </c>
      <c r="F139" s="75">
        <f t="shared" si="73"/>
        <v>0</v>
      </c>
      <c r="G139" s="118">
        <f t="shared" si="73"/>
        <v>12296.13</v>
      </c>
      <c r="H139" s="135">
        <f t="shared" si="61"/>
        <v>70.259745751090207</v>
      </c>
    </row>
    <row r="140" spans="1:8" ht="15.6" x14ac:dyDescent="0.3">
      <c r="A140" s="324">
        <v>32211</v>
      </c>
      <c r="B140" s="325"/>
      <c r="C140" s="326"/>
      <c r="D140" s="76" t="s">
        <v>69</v>
      </c>
      <c r="E140" s="78">
        <v>783.07</v>
      </c>
      <c r="F140" s="78">
        <v>0</v>
      </c>
      <c r="G140" s="120">
        <v>684.69</v>
      </c>
      <c r="H140" s="135">
        <f t="shared" si="61"/>
        <v>87.436627632267871</v>
      </c>
    </row>
    <row r="141" spans="1:8" ht="30" x14ac:dyDescent="0.3">
      <c r="A141" s="324">
        <v>32219</v>
      </c>
      <c r="B141" s="325"/>
      <c r="C141" s="326"/>
      <c r="D141" s="76" t="s">
        <v>124</v>
      </c>
      <c r="E141" s="78">
        <v>3198.62</v>
      </c>
      <c r="F141" s="78">
        <v>0</v>
      </c>
      <c r="G141" s="120">
        <v>1814.72</v>
      </c>
      <c r="H141" s="135">
        <f t="shared" si="61"/>
        <v>56.734466738781094</v>
      </c>
    </row>
    <row r="142" spans="1:8" ht="15.6" x14ac:dyDescent="0.3">
      <c r="A142" s="324">
        <v>32231</v>
      </c>
      <c r="B142" s="325"/>
      <c r="C142" s="326"/>
      <c r="D142" s="76" t="s">
        <v>125</v>
      </c>
      <c r="E142" s="78">
        <v>5003.6499999999996</v>
      </c>
      <c r="F142" s="78">
        <v>0</v>
      </c>
      <c r="G142" s="120">
        <v>3501.64</v>
      </c>
      <c r="H142" s="135">
        <f t="shared" si="61"/>
        <v>69.981713349255045</v>
      </c>
    </row>
    <row r="143" spans="1:8" ht="15.6" x14ac:dyDescent="0.3">
      <c r="A143" s="324">
        <v>32233</v>
      </c>
      <c r="B143" s="325"/>
      <c r="C143" s="326"/>
      <c r="D143" s="76" t="s">
        <v>126</v>
      </c>
      <c r="E143" s="78">
        <v>7613.11</v>
      </c>
      <c r="F143" s="78">
        <v>0</v>
      </c>
      <c r="G143" s="120">
        <v>6092.15</v>
      </c>
      <c r="H143" s="135">
        <f t="shared" si="61"/>
        <v>80.021830762986482</v>
      </c>
    </row>
    <row r="144" spans="1:8" ht="15.6" x14ac:dyDescent="0.3">
      <c r="A144" s="324">
        <v>32234</v>
      </c>
      <c r="B144" s="325"/>
      <c r="C144" s="326"/>
      <c r="D144" s="76" t="s">
        <v>127</v>
      </c>
      <c r="E144" s="78">
        <v>199.08</v>
      </c>
      <c r="F144" s="78">
        <v>0</v>
      </c>
      <c r="G144" s="120">
        <v>0</v>
      </c>
      <c r="H144" s="135">
        <f t="shared" si="61"/>
        <v>0</v>
      </c>
    </row>
    <row r="145" spans="1:8" ht="30" x14ac:dyDescent="0.3">
      <c r="A145" s="324">
        <v>32244</v>
      </c>
      <c r="B145" s="325"/>
      <c r="C145" s="326"/>
      <c r="D145" s="76" t="s">
        <v>95</v>
      </c>
      <c r="E145" s="78">
        <v>477.8</v>
      </c>
      <c r="F145" s="78">
        <v>0</v>
      </c>
      <c r="G145" s="120">
        <v>202.93</v>
      </c>
      <c r="H145" s="135">
        <f t="shared" si="61"/>
        <v>42.471745500209288</v>
      </c>
    </row>
    <row r="146" spans="1:8" ht="15.6" x14ac:dyDescent="0.3">
      <c r="A146" s="324">
        <v>32251</v>
      </c>
      <c r="B146" s="325"/>
      <c r="C146" s="326"/>
      <c r="D146" s="76" t="s">
        <v>186</v>
      </c>
      <c r="E146" s="78">
        <v>199.08</v>
      </c>
      <c r="F146" s="78">
        <v>0</v>
      </c>
      <c r="G146" s="120">
        <v>0</v>
      </c>
      <c r="H146" s="137" t="s">
        <v>218</v>
      </c>
    </row>
    <row r="147" spans="1:8" ht="30" x14ac:dyDescent="0.3">
      <c r="A147" s="324">
        <v>32271</v>
      </c>
      <c r="B147" s="325"/>
      <c r="C147" s="326"/>
      <c r="D147" s="76" t="s">
        <v>92</v>
      </c>
      <c r="E147" s="78">
        <v>26.55</v>
      </c>
      <c r="F147" s="78">
        <v>0</v>
      </c>
      <c r="G147" s="120">
        <v>0</v>
      </c>
      <c r="H147" s="137" t="s">
        <v>218</v>
      </c>
    </row>
    <row r="148" spans="1:8" s="33" customFormat="1" ht="30" customHeight="1" x14ac:dyDescent="0.3">
      <c r="A148" s="321">
        <v>323</v>
      </c>
      <c r="B148" s="322"/>
      <c r="C148" s="323"/>
      <c r="D148" s="74" t="s">
        <v>71</v>
      </c>
      <c r="E148" s="75">
        <f t="shared" ref="E148:G148" si="74">SUM(E149:E157)</f>
        <v>11507.07</v>
      </c>
      <c r="F148" s="75">
        <f t="shared" si="74"/>
        <v>0</v>
      </c>
      <c r="G148" s="118">
        <f t="shared" si="74"/>
        <v>6603.79</v>
      </c>
      <c r="H148" s="135">
        <f t="shared" si="61"/>
        <v>57.388979123269436</v>
      </c>
    </row>
    <row r="149" spans="1:8" ht="15.6" customHeight="1" x14ac:dyDescent="0.3">
      <c r="A149" s="324">
        <v>32311</v>
      </c>
      <c r="B149" s="325"/>
      <c r="C149" s="326"/>
      <c r="D149" s="76" t="s">
        <v>93</v>
      </c>
      <c r="E149" s="78">
        <v>1207.78</v>
      </c>
      <c r="F149" s="78">
        <v>0</v>
      </c>
      <c r="G149" s="120">
        <v>510.76</v>
      </c>
      <c r="H149" s="135">
        <f t="shared" si="61"/>
        <v>42.289158621603271</v>
      </c>
    </row>
    <row r="150" spans="1:8" ht="15.6" customHeight="1" x14ac:dyDescent="0.3">
      <c r="A150" s="324">
        <v>32313</v>
      </c>
      <c r="B150" s="325"/>
      <c r="C150" s="326"/>
      <c r="D150" s="76" t="s">
        <v>138</v>
      </c>
      <c r="E150" s="78">
        <v>424.71</v>
      </c>
      <c r="F150" s="78">
        <v>0</v>
      </c>
      <c r="G150" s="120">
        <v>217.28</v>
      </c>
      <c r="H150" s="135">
        <f t="shared" si="61"/>
        <v>51.159614795978435</v>
      </c>
    </row>
    <row r="151" spans="1:8" ht="28.2" customHeight="1" x14ac:dyDescent="0.3">
      <c r="A151" s="324">
        <v>32329</v>
      </c>
      <c r="B151" s="325"/>
      <c r="C151" s="326"/>
      <c r="D151" s="76" t="s">
        <v>139</v>
      </c>
      <c r="E151" s="78">
        <v>822.88</v>
      </c>
      <c r="F151" s="78">
        <v>0</v>
      </c>
      <c r="G151" s="120">
        <v>245.67</v>
      </c>
      <c r="H151" s="135">
        <f t="shared" si="61"/>
        <v>29.854899863892669</v>
      </c>
    </row>
    <row r="152" spans="1:8" ht="15.6" customHeight="1" x14ac:dyDescent="0.3">
      <c r="A152" s="324">
        <v>32349</v>
      </c>
      <c r="B152" s="325"/>
      <c r="C152" s="326"/>
      <c r="D152" s="76" t="s">
        <v>82</v>
      </c>
      <c r="E152" s="78">
        <v>4140.95</v>
      </c>
      <c r="F152" s="78">
        <v>0</v>
      </c>
      <c r="G152" s="120">
        <v>2106.77</v>
      </c>
      <c r="H152" s="135">
        <f t="shared" si="61"/>
        <v>50.876489694393797</v>
      </c>
    </row>
    <row r="153" spans="1:8" ht="15.6" customHeight="1" x14ac:dyDescent="0.3">
      <c r="A153" s="324">
        <v>32361</v>
      </c>
      <c r="B153" s="325"/>
      <c r="C153" s="326"/>
      <c r="D153" s="76" t="s">
        <v>83</v>
      </c>
      <c r="E153" s="78">
        <v>1911.21</v>
      </c>
      <c r="F153" s="78">
        <v>0</v>
      </c>
      <c r="G153" s="120">
        <v>1921.11</v>
      </c>
      <c r="H153" s="135">
        <f t="shared" si="61"/>
        <v>100.51799645250914</v>
      </c>
    </row>
    <row r="154" spans="1:8" ht="15.6" customHeight="1" x14ac:dyDescent="0.3">
      <c r="A154" s="324">
        <v>32369</v>
      </c>
      <c r="B154" s="325"/>
      <c r="C154" s="326"/>
      <c r="D154" s="76" t="s">
        <v>211</v>
      </c>
      <c r="E154" s="78">
        <v>0</v>
      </c>
      <c r="F154" s="78">
        <v>0</v>
      </c>
      <c r="G154" s="120">
        <v>0</v>
      </c>
      <c r="H154" s="135">
        <v>0</v>
      </c>
    </row>
    <row r="155" spans="1:8" ht="15.6" customHeight="1" x14ac:dyDescent="0.3">
      <c r="A155" s="324">
        <v>32372</v>
      </c>
      <c r="B155" s="325"/>
      <c r="C155" s="326"/>
      <c r="D155" s="76" t="s">
        <v>217</v>
      </c>
      <c r="E155" s="78">
        <v>0</v>
      </c>
      <c r="F155" s="78">
        <v>0</v>
      </c>
      <c r="G155" s="120">
        <v>60.49</v>
      </c>
      <c r="H155" s="137" t="s">
        <v>218</v>
      </c>
    </row>
    <row r="156" spans="1:8" ht="15.6" customHeight="1" x14ac:dyDescent="0.3">
      <c r="A156" s="324">
        <v>32389</v>
      </c>
      <c r="B156" s="325"/>
      <c r="C156" s="326"/>
      <c r="D156" s="76" t="s">
        <v>85</v>
      </c>
      <c r="E156" s="78">
        <v>1831.58</v>
      </c>
      <c r="F156" s="78">
        <v>0</v>
      </c>
      <c r="G156" s="120">
        <v>897.91</v>
      </c>
      <c r="H156" s="135">
        <f t="shared" si="61"/>
        <v>49.023793664486398</v>
      </c>
    </row>
    <row r="157" spans="1:8" ht="15.6" customHeight="1" x14ac:dyDescent="0.3">
      <c r="A157" s="324">
        <v>32399</v>
      </c>
      <c r="B157" s="325"/>
      <c r="C157" s="326"/>
      <c r="D157" s="76" t="s">
        <v>86</v>
      </c>
      <c r="E157" s="78">
        <v>1167.96</v>
      </c>
      <c r="F157" s="78">
        <v>0</v>
      </c>
      <c r="G157" s="120">
        <v>643.79999999999995</v>
      </c>
      <c r="H157" s="135">
        <f t="shared" si="61"/>
        <v>55.121750744888523</v>
      </c>
    </row>
    <row r="158" spans="1:8" s="33" customFormat="1" ht="30" customHeight="1" x14ac:dyDescent="0.3">
      <c r="A158" s="321">
        <v>329</v>
      </c>
      <c r="B158" s="322"/>
      <c r="C158" s="323"/>
      <c r="D158" s="74" t="s">
        <v>62</v>
      </c>
      <c r="E158" s="75">
        <f t="shared" ref="E158:G158" si="75">SUM(E159:E161)</f>
        <v>1558.97</v>
      </c>
      <c r="F158" s="75">
        <f t="shared" si="75"/>
        <v>0</v>
      </c>
      <c r="G158" s="118">
        <f t="shared" si="75"/>
        <v>1360.8899999999999</v>
      </c>
      <c r="H158" s="135">
        <f t="shared" si="61"/>
        <v>87.294175000160351</v>
      </c>
    </row>
    <row r="159" spans="1:8" ht="15.6" x14ac:dyDescent="0.3">
      <c r="A159" s="324">
        <v>32922</v>
      </c>
      <c r="B159" s="325"/>
      <c r="C159" s="326"/>
      <c r="D159" s="76" t="s">
        <v>140</v>
      </c>
      <c r="E159" s="78">
        <v>1100.4100000000001</v>
      </c>
      <c r="F159" s="78">
        <v>0</v>
      </c>
      <c r="G159" s="120">
        <v>1108.74</v>
      </c>
      <c r="H159" s="135">
        <f t="shared" ref="H159:H165" si="76">G159/E159*100</f>
        <v>100.75699057623977</v>
      </c>
    </row>
    <row r="160" spans="1:8" ht="15.6" x14ac:dyDescent="0.3">
      <c r="A160" s="324">
        <v>32941</v>
      </c>
      <c r="B160" s="325"/>
      <c r="C160" s="326"/>
      <c r="D160" s="76" t="s">
        <v>141</v>
      </c>
      <c r="E160" s="78">
        <v>159.27000000000001</v>
      </c>
      <c r="F160" s="78">
        <v>0</v>
      </c>
      <c r="G160" s="120">
        <v>108.09</v>
      </c>
      <c r="H160" s="135">
        <f t="shared" si="76"/>
        <v>67.865888114522505</v>
      </c>
    </row>
    <row r="161" spans="1:8" ht="30" x14ac:dyDescent="0.3">
      <c r="A161" s="324">
        <v>32999</v>
      </c>
      <c r="B161" s="325"/>
      <c r="C161" s="326"/>
      <c r="D161" s="76" t="s">
        <v>62</v>
      </c>
      <c r="E161" s="78">
        <v>299.29000000000002</v>
      </c>
      <c r="F161" s="78">
        <v>0</v>
      </c>
      <c r="G161" s="120">
        <v>144.06</v>
      </c>
      <c r="H161" s="135">
        <f t="shared" si="76"/>
        <v>48.133916936750303</v>
      </c>
    </row>
    <row r="162" spans="1:8" s="33" customFormat="1" ht="15.6" x14ac:dyDescent="0.3">
      <c r="A162" s="321">
        <v>34</v>
      </c>
      <c r="B162" s="322"/>
      <c r="C162" s="323"/>
      <c r="D162" s="74" t="s">
        <v>63</v>
      </c>
      <c r="E162" s="75">
        <f t="shared" ref="E162:G162" si="77">SUM(E163)</f>
        <v>828.18999999999994</v>
      </c>
      <c r="F162" s="75">
        <f t="shared" si="77"/>
        <v>0</v>
      </c>
      <c r="G162" s="118">
        <f t="shared" si="77"/>
        <v>397.4</v>
      </c>
      <c r="H162" s="135">
        <f t="shared" si="76"/>
        <v>47.984158224561995</v>
      </c>
    </row>
    <row r="163" spans="1:8" s="33" customFormat="1" ht="30" customHeight="1" x14ac:dyDescent="0.3">
      <c r="A163" s="321">
        <v>343</v>
      </c>
      <c r="B163" s="322"/>
      <c r="C163" s="323"/>
      <c r="D163" s="74" t="s">
        <v>64</v>
      </c>
      <c r="E163" s="75">
        <f t="shared" ref="E163:G163" si="78">E164+E165</f>
        <v>828.18999999999994</v>
      </c>
      <c r="F163" s="75">
        <f t="shared" si="78"/>
        <v>0</v>
      </c>
      <c r="G163" s="118">
        <f t="shared" si="78"/>
        <v>397.4</v>
      </c>
      <c r="H163" s="135">
        <f t="shared" si="76"/>
        <v>47.984158224561995</v>
      </c>
    </row>
    <row r="164" spans="1:8" ht="30" x14ac:dyDescent="0.3">
      <c r="A164" s="324">
        <v>34311</v>
      </c>
      <c r="B164" s="325"/>
      <c r="C164" s="326"/>
      <c r="D164" s="76" t="s">
        <v>88</v>
      </c>
      <c r="E164" s="78">
        <v>808.28</v>
      </c>
      <c r="F164" s="78">
        <v>0</v>
      </c>
      <c r="G164" s="120">
        <v>396.39</v>
      </c>
      <c r="H164" s="135">
        <f t="shared" si="76"/>
        <v>49.041173850645812</v>
      </c>
    </row>
    <row r="165" spans="1:8" ht="15.6" x14ac:dyDescent="0.3">
      <c r="A165" s="324">
        <v>34339</v>
      </c>
      <c r="B165" s="325"/>
      <c r="C165" s="326"/>
      <c r="D165" s="76" t="s">
        <v>142</v>
      </c>
      <c r="E165" s="77">
        <v>19.91</v>
      </c>
      <c r="F165" s="77">
        <v>0</v>
      </c>
      <c r="G165" s="119">
        <v>1.01</v>
      </c>
      <c r="H165" s="135">
        <f t="shared" si="76"/>
        <v>5.0728277247614262</v>
      </c>
    </row>
    <row r="166" spans="1:8" s="33" customFormat="1" ht="31.2" x14ac:dyDescent="0.3">
      <c r="A166" s="330" t="s">
        <v>143</v>
      </c>
      <c r="B166" s="331"/>
      <c r="C166" s="332"/>
      <c r="D166" s="79" t="s">
        <v>144</v>
      </c>
      <c r="E166" s="80">
        <f t="shared" ref="E166:G168" si="79">E167</f>
        <v>66.36</v>
      </c>
      <c r="F166" s="80">
        <f t="shared" si="79"/>
        <v>0</v>
      </c>
      <c r="G166" s="122">
        <f t="shared" si="79"/>
        <v>0</v>
      </c>
      <c r="H166" s="138" t="s">
        <v>218</v>
      </c>
    </row>
    <row r="167" spans="1:8" s="33" customFormat="1" ht="30" customHeight="1" x14ac:dyDescent="0.3">
      <c r="A167" s="315" t="s">
        <v>123</v>
      </c>
      <c r="B167" s="316"/>
      <c r="C167" s="317"/>
      <c r="D167" s="72" t="s">
        <v>122</v>
      </c>
      <c r="E167" s="73">
        <f t="shared" si="79"/>
        <v>66.36</v>
      </c>
      <c r="F167" s="73">
        <f t="shared" si="79"/>
        <v>0</v>
      </c>
      <c r="G167" s="117">
        <f t="shared" si="79"/>
        <v>0</v>
      </c>
      <c r="H167" s="139" t="s">
        <v>218</v>
      </c>
    </row>
    <row r="168" spans="1:8" s="33" customFormat="1" ht="31.2" x14ac:dyDescent="0.3">
      <c r="A168" s="318">
        <v>4</v>
      </c>
      <c r="B168" s="319"/>
      <c r="C168" s="320"/>
      <c r="D168" s="74" t="s">
        <v>20</v>
      </c>
      <c r="E168" s="75">
        <f t="shared" si="79"/>
        <v>66.36</v>
      </c>
      <c r="F168" s="75">
        <f t="shared" si="79"/>
        <v>0</v>
      </c>
      <c r="G168" s="118">
        <f t="shared" si="79"/>
        <v>0</v>
      </c>
      <c r="H168" s="137" t="s">
        <v>218</v>
      </c>
    </row>
    <row r="169" spans="1:8" s="33" customFormat="1" ht="31.2" x14ac:dyDescent="0.3">
      <c r="A169" s="321">
        <v>42</v>
      </c>
      <c r="B169" s="322"/>
      <c r="C169" s="323"/>
      <c r="D169" s="74" t="s">
        <v>145</v>
      </c>
      <c r="E169" s="75">
        <f>E170+E172</f>
        <v>66.36</v>
      </c>
      <c r="F169" s="75">
        <f t="shared" ref="F169:G169" si="80">F170+F172</f>
        <v>0</v>
      </c>
      <c r="G169" s="118">
        <f t="shared" si="80"/>
        <v>0</v>
      </c>
      <c r="H169" s="137" t="s">
        <v>218</v>
      </c>
    </row>
    <row r="170" spans="1:8" s="33" customFormat="1" ht="30" customHeight="1" x14ac:dyDescent="0.3">
      <c r="A170" s="321">
        <v>422</v>
      </c>
      <c r="B170" s="322"/>
      <c r="C170" s="323"/>
      <c r="D170" s="74" t="s">
        <v>73</v>
      </c>
      <c r="E170" s="75">
        <f>E171</f>
        <v>0</v>
      </c>
      <c r="F170" s="75">
        <f t="shared" ref="F170:G170" si="81">F171</f>
        <v>0</v>
      </c>
      <c r="G170" s="118">
        <f t="shared" si="81"/>
        <v>0</v>
      </c>
      <c r="H170" s="137">
        <v>0</v>
      </c>
    </row>
    <row r="171" spans="1:8" ht="30" x14ac:dyDescent="0.3">
      <c r="A171" s="324">
        <v>42273</v>
      </c>
      <c r="B171" s="325"/>
      <c r="C171" s="326"/>
      <c r="D171" s="76" t="s">
        <v>99</v>
      </c>
      <c r="E171" s="77">
        <v>0</v>
      </c>
      <c r="F171" s="77">
        <v>0</v>
      </c>
      <c r="G171" s="119">
        <v>0</v>
      </c>
      <c r="H171" s="137">
        <v>0</v>
      </c>
    </row>
    <row r="172" spans="1:8" s="33" customFormat="1" ht="30" customHeight="1" x14ac:dyDescent="0.3">
      <c r="A172" s="321">
        <v>424</v>
      </c>
      <c r="B172" s="322"/>
      <c r="C172" s="323"/>
      <c r="D172" s="74" t="s">
        <v>100</v>
      </c>
      <c r="E172" s="75">
        <f>E173</f>
        <v>66.36</v>
      </c>
      <c r="F172" s="75">
        <f t="shared" ref="F172:G172" si="82">F173</f>
        <v>0</v>
      </c>
      <c r="G172" s="118">
        <f t="shared" si="82"/>
        <v>0</v>
      </c>
      <c r="H172" s="137" t="s">
        <v>218</v>
      </c>
    </row>
    <row r="173" spans="1:8" ht="15.6" customHeight="1" x14ac:dyDescent="0.3">
      <c r="A173" s="324">
        <v>42411</v>
      </c>
      <c r="B173" s="325"/>
      <c r="C173" s="326"/>
      <c r="D173" s="76" t="s">
        <v>146</v>
      </c>
      <c r="E173" s="77">
        <v>66.36</v>
      </c>
      <c r="F173" s="77">
        <v>0</v>
      </c>
      <c r="G173" s="119">
        <v>0</v>
      </c>
      <c r="H173" s="137" t="s">
        <v>218</v>
      </c>
    </row>
    <row r="174" spans="1:8" s="33" customFormat="1" ht="58.5" customHeight="1" x14ac:dyDescent="0.3">
      <c r="A174" s="327" t="s">
        <v>98</v>
      </c>
      <c r="B174" s="328"/>
      <c r="C174" s="329"/>
      <c r="D174" s="68" t="s">
        <v>147</v>
      </c>
      <c r="E174" s="69">
        <f>E176+E184+E204+E224+E250+E266</f>
        <v>848790</v>
      </c>
      <c r="F174" s="69">
        <f>F176+F184+F204+F224+F250+F266</f>
        <v>0</v>
      </c>
      <c r="G174" s="115">
        <f>G176+G184+G204+G224+G250+G266</f>
        <v>440596.45</v>
      </c>
      <c r="H174" s="136">
        <f t="shared" ref="H174:H180" si="83">G174/E174*100</f>
        <v>51.908770131599105</v>
      </c>
    </row>
    <row r="175" spans="1:8" s="33" customFormat="1" ht="30" customHeight="1" x14ac:dyDescent="0.3">
      <c r="A175" s="330" t="s">
        <v>148</v>
      </c>
      <c r="B175" s="331"/>
      <c r="C175" s="332"/>
      <c r="D175" s="79" t="s">
        <v>149</v>
      </c>
      <c r="E175" s="80">
        <f t="shared" ref="E175:G175" si="84">E176</f>
        <v>1790</v>
      </c>
      <c r="F175" s="80">
        <f t="shared" si="84"/>
        <v>0</v>
      </c>
      <c r="G175" s="122">
        <f t="shared" si="84"/>
        <v>1088.55</v>
      </c>
      <c r="H175" s="133">
        <f t="shared" si="83"/>
        <v>60.812849162011176</v>
      </c>
    </row>
    <row r="176" spans="1:8" s="33" customFormat="1" ht="30" customHeight="1" x14ac:dyDescent="0.3">
      <c r="A176" s="315" t="s">
        <v>150</v>
      </c>
      <c r="B176" s="316"/>
      <c r="C176" s="317"/>
      <c r="D176" s="72" t="s">
        <v>104</v>
      </c>
      <c r="E176" s="73">
        <f t="shared" ref="E176:G177" si="85">E177</f>
        <v>1790</v>
      </c>
      <c r="F176" s="73">
        <f t="shared" si="85"/>
        <v>0</v>
      </c>
      <c r="G176" s="117">
        <f t="shared" si="85"/>
        <v>1088.55</v>
      </c>
      <c r="H176" s="134">
        <f t="shared" si="83"/>
        <v>60.812849162011176</v>
      </c>
    </row>
    <row r="177" spans="1:8" s="33" customFormat="1" ht="15.6" x14ac:dyDescent="0.3">
      <c r="A177" s="318">
        <v>3</v>
      </c>
      <c r="B177" s="319"/>
      <c r="C177" s="320"/>
      <c r="D177" s="74" t="s">
        <v>18</v>
      </c>
      <c r="E177" s="75">
        <f t="shared" si="85"/>
        <v>1790</v>
      </c>
      <c r="F177" s="75">
        <f t="shared" si="85"/>
        <v>0</v>
      </c>
      <c r="G177" s="118">
        <f t="shared" si="85"/>
        <v>1088.55</v>
      </c>
      <c r="H177" s="135">
        <f t="shared" si="83"/>
        <v>60.812849162011176</v>
      </c>
    </row>
    <row r="178" spans="1:8" s="33" customFormat="1" ht="15.6" x14ac:dyDescent="0.3">
      <c r="A178" s="321">
        <v>32</v>
      </c>
      <c r="B178" s="322"/>
      <c r="C178" s="323"/>
      <c r="D178" s="74" t="s">
        <v>27</v>
      </c>
      <c r="E178" s="75">
        <f t="shared" ref="E178:G178" si="86">E179+E181</f>
        <v>1790</v>
      </c>
      <c r="F178" s="75">
        <f t="shared" si="86"/>
        <v>0</v>
      </c>
      <c r="G178" s="118">
        <f t="shared" si="86"/>
        <v>1088.55</v>
      </c>
      <c r="H178" s="135">
        <f t="shared" si="83"/>
        <v>60.812849162011176</v>
      </c>
    </row>
    <row r="179" spans="1:8" s="33" customFormat="1" ht="31.2" x14ac:dyDescent="0.3">
      <c r="A179" s="321">
        <v>321</v>
      </c>
      <c r="B179" s="322"/>
      <c r="C179" s="323"/>
      <c r="D179" s="74" t="s">
        <v>58</v>
      </c>
      <c r="E179" s="75">
        <f t="shared" ref="E179:G179" si="87">E180</f>
        <v>1280</v>
      </c>
      <c r="F179" s="75">
        <f t="shared" si="87"/>
        <v>0</v>
      </c>
      <c r="G179" s="118">
        <f t="shared" si="87"/>
        <v>1088.55</v>
      </c>
      <c r="H179" s="135">
        <f t="shared" si="83"/>
        <v>85.042968749999986</v>
      </c>
    </row>
    <row r="180" spans="1:8" ht="15.6" customHeight="1" x14ac:dyDescent="0.3">
      <c r="A180" s="324">
        <v>32119</v>
      </c>
      <c r="B180" s="325"/>
      <c r="C180" s="326"/>
      <c r="D180" s="76" t="s">
        <v>152</v>
      </c>
      <c r="E180" s="78">
        <v>1280</v>
      </c>
      <c r="F180" s="78"/>
      <c r="G180" s="120">
        <v>1088.55</v>
      </c>
      <c r="H180" s="135">
        <f t="shared" si="83"/>
        <v>85.042968749999986</v>
      </c>
    </row>
    <row r="181" spans="1:8" s="33" customFormat="1" ht="30" customHeight="1" x14ac:dyDescent="0.3">
      <c r="A181" s="321">
        <v>322</v>
      </c>
      <c r="B181" s="322"/>
      <c r="C181" s="323"/>
      <c r="D181" s="74" t="s">
        <v>60</v>
      </c>
      <c r="E181" s="75">
        <f t="shared" ref="E181:G181" si="88">E183</f>
        <v>510</v>
      </c>
      <c r="F181" s="75">
        <f t="shared" si="88"/>
        <v>0</v>
      </c>
      <c r="G181" s="118">
        <f t="shared" si="88"/>
        <v>0</v>
      </c>
      <c r="H181" s="137" t="s">
        <v>218</v>
      </c>
    </row>
    <row r="182" spans="1:8" s="33" customFormat="1" ht="30" x14ac:dyDescent="0.3">
      <c r="A182" s="324">
        <v>32219</v>
      </c>
      <c r="B182" s="325"/>
      <c r="C182" s="326"/>
      <c r="D182" s="76" t="s">
        <v>124</v>
      </c>
      <c r="E182" s="113">
        <v>0</v>
      </c>
      <c r="F182" s="113">
        <v>0</v>
      </c>
      <c r="G182" s="118">
        <v>0</v>
      </c>
      <c r="H182" s="137">
        <v>0</v>
      </c>
    </row>
    <row r="183" spans="1:8" s="33" customFormat="1" ht="15.6" customHeight="1" x14ac:dyDescent="0.3">
      <c r="A183" s="324">
        <v>32251</v>
      </c>
      <c r="B183" s="325"/>
      <c r="C183" s="326"/>
      <c r="D183" s="76" t="s">
        <v>151</v>
      </c>
      <c r="E183" s="77">
        <v>510</v>
      </c>
      <c r="F183" s="77">
        <v>0</v>
      </c>
      <c r="G183" s="119">
        <v>0</v>
      </c>
      <c r="H183" s="137" t="s">
        <v>218</v>
      </c>
    </row>
    <row r="184" spans="1:8" s="33" customFormat="1" ht="30" customHeight="1" x14ac:dyDescent="0.3">
      <c r="A184" s="315" t="s">
        <v>185</v>
      </c>
      <c r="B184" s="316"/>
      <c r="C184" s="317"/>
      <c r="D184" s="72" t="s">
        <v>112</v>
      </c>
      <c r="E184" s="73">
        <f>E185+E198</f>
        <v>2030</v>
      </c>
      <c r="F184" s="73">
        <f>F185+F198</f>
        <v>0</v>
      </c>
      <c r="G184" s="117">
        <f>G185+G198</f>
        <v>175.04</v>
      </c>
      <c r="H184" s="134">
        <f>G184/E184*100</f>
        <v>8.6226600985221662</v>
      </c>
    </row>
    <row r="185" spans="1:8" s="33" customFormat="1" ht="21.75" customHeight="1" x14ac:dyDescent="0.3">
      <c r="A185" s="318">
        <v>3</v>
      </c>
      <c r="B185" s="319"/>
      <c r="C185" s="320"/>
      <c r="D185" s="74" t="s">
        <v>18</v>
      </c>
      <c r="E185" s="75">
        <f t="shared" ref="E185:G185" si="89">E186</f>
        <v>1240</v>
      </c>
      <c r="F185" s="75">
        <f t="shared" si="89"/>
        <v>0</v>
      </c>
      <c r="G185" s="118">
        <f t="shared" si="89"/>
        <v>0.03</v>
      </c>
      <c r="H185" s="135">
        <f>G185/E185*100</f>
        <v>2.4193548387096775E-3</v>
      </c>
    </row>
    <row r="186" spans="1:8" s="33" customFormat="1" ht="21" customHeight="1" x14ac:dyDescent="0.3">
      <c r="A186" s="321">
        <v>32</v>
      </c>
      <c r="B186" s="322"/>
      <c r="C186" s="323"/>
      <c r="D186" s="74" t="s">
        <v>27</v>
      </c>
      <c r="E186" s="75">
        <f>E187+E189+E194+E196</f>
        <v>1240</v>
      </c>
      <c r="F186" s="75">
        <f>F187+F189+F194+F196</f>
        <v>0</v>
      </c>
      <c r="G186" s="118">
        <f>G187+G189+G194+G196</f>
        <v>0.03</v>
      </c>
      <c r="H186" s="135">
        <f>G186/E186*100</f>
        <v>2.4193548387096775E-3</v>
      </c>
    </row>
    <row r="187" spans="1:8" s="33" customFormat="1" ht="31.2" x14ac:dyDescent="0.3">
      <c r="A187" s="321">
        <v>321</v>
      </c>
      <c r="B187" s="322"/>
      <c r="C187" s="323"/>
      <c r="D187" s="74" t="s">
        <v>58</v>
      </c>
      <c r="E187" s="75">
        <f t="shared" ref="E187:G187" si="90">E188</f>
        <v>0</v>
      </c>
      <c r="F187" s="75">
        <f t="shared" si="90"/>
        <v>0</v>
      </c>
      <c r="G187" s="118">
        <f t="shared" si="90"/>
        <v>0</v>
      </c>
      <c r="H187" s="135">
        <v>0</v>
      </c>
    </row>
    <row r="188" spans="1:8" ht="15.6" x14ac:dyDescent="0.3">
      <c r="A188" s="324">
        <v>32111</v>
      </c>
      <c r="B188" s="325"/>
      <c r="C188" s="326"/>
      <c r="D188" s="76" t="s">
        <v>66</v>
      </c>
      <c r="E188" s="77">
        <v>0</v>
      </c>
      <c r="F188" s="77">
        <v>0</v>
      </c>
      <c r="G188" s="119">
        <v>0</v>
      </c>
      <c r="H188" s="135">
        <v>0</v>
      </c>
    </row>
    <row r="189" spans="1:8" s="33" customFormat="1" ht="15.6" x14ac:dyDescent="0.3">
      <c r="A189" s="321">
        <v>322</v>
      </c>
      <c r="B189" s="322"/>
      <c r="C189" s="323"/>
      <c r="D189" s="74" t="s">
        <v>60</v>
      </c>
      <c r="E189" s="75">
        <f>SUM(E190:E193)</f>
        <v>510</v>
      </c>
      <c r="F189" s="75">
        <f>SUM(F190:F193)</f>
        <v>0</v>
      </c>
      <c r="G189" s="118">
        <f>SUM(G190:G193)</f>
        <v>0</v>
      </c>
      <c r="H189" s="137" t="s">
        <v>218</v>
      </c>
    </row>
    <row r="190" spans="1:8" s="33" customFormat="1" ht="15.6" x14ac:dyDescent="0.3">
      <c r="A190" s="324">
        <v>32211</v>
      </c>
      <c r="B190" s="325"/>
      <c r="C190" s="326"/>
      <c r="D190" s="76" t="s">
        <v>69</v>
      </c>
      <c r="E190" s="77">
        <v>0</v>
      </c>
      <c r="F190" s="77">
        <v>0</v>
      </c>
      <c r="G190" s="119">
        <v>0</v>
      </c>
      <c r="H190" s="135">
        <v>0</v>
      </c>
    </row>
    <row r="191" spans="1:8" ht="15.6" x14ac:dyDescent="0.3">
      <c r="A191" s="324">
        <v>32234</v>
      </c>
      <c r="B191" s="325"/>
      <c r="C191" s="326"/>
      <c r="D191" s="76" t="s">
        <v>127</v>
      </c>
      <c r="E191" s="77">
        <v>0</v>
      </c>
      <c r="F191" s="77">
        <v>0</v>
      </c>
      <c r="G191" s="119">
        <v>0</v>
      </c>
      <c r="H191" s="135">
        <v>0</v>
      </c>
    </row>
    <row r="192" spans="1:8" ht="31.5" customHeight="1" x14ac:dyDescent="0.3">
      <c r="A192" s="324">
        <v>32244</v>
      </c>
      <c r="B192" s="325"/>
      <c r="C192" s="326"/>
      <c r="D192" s="76" t="s">
        <v>95</v>
      </c>
      <c r="E192" s="77">
        <v>510</v>
      </c>
      <c r="F192" s="77">
        <v>0</v>
      </c>
      <c r="G192" s="119">
        <v>0</v>
      </c>
      <c r="H192" s="137" t="s">
        <v>218</v>
      </c>
    </row>
    <row r="193" spans="1:8" ht="15.6" x14ac:dyDescent="0.3">
      <c r="A193" s="324">
        <v>32251</v>
      </c>
      <c r="B193" s="325"/>
      <c r="C193" s="326"/>
      <c r="D193" s="76" t="s">
        <v>91</v>
      </c>
      <c r="E193" s="77">
        <v>0</v>
      </c>
      <c r="F193" s="77">
        <v>0</v>
      </c>
      <c r="G193" s="119">
        <v>0</v>
      </c>
      <c r="H193" s="135">
        <v>0</v>
      </c>
    </row>
    <row r="194" spans="1:8" s="33" customFormat="1" ht="23.25" customHeight="1" x14ac:dyDescent="0.3">
      <c r="A194" s="321">
        <v>323</v>
      </c>
      <c r="B194" s="322"/>
      <c r="C194" s="323"/>
      <c r="D194" s="74" t="s">
        <v>71</v>
      </c>
      <c r="E194" s="75">
        <f t="shared" ref="E194:G194" si="91">E195</f>
        <v>730</v>
      </c>
      <c r="F194" s="75">
        <f t="shared" si="91"/>
        <v>0</v>
      </c>
      <c r="G194" s="118">
        <f t="shared" si="91"/>
        <v>0.03</v>
      </c>
      <c r="H194" s="135">
        <f>G194/E194*100</f>
        <v>4.1095890410958909E-3</v>
      </c>
    </row>
    <row r="195" spans="1:8" ht="29.25" customHeight="1" x14ac:dyDescent="0.3">
      <c r="A195" s="324">
        <v>32329</v>
      </c>
      <c r="B195" s="325"/>
      <c r="C195" s="326"/>
      <c r="D195" s="76" t="s">
        <v>139</v>
      </c>
      <c r="E195" s="77">
        <v>730</v>
      </c>
      <c r="F195" s="77">
        <v>0</v>
      </c>
      <c r="G195" s="119">
        <v>0.03</v>
      </c>
      <c r="H195" s="135">
        <f>G195/E195*100</f>
        <v>4.1095890410958909E-3</v>
      </c>
    </row>
    <row r="196" spans="1:8" s="33" customFormat="1" ht="31.2" x14ac:dyDescent="0.3">
      <c r="A196" s="321">
        <v>329</v>
      </c>
      <c r="B196" s="322"/>
      <c r="C196" s="323"/>
      <c r="D196" s="74" t="s">
        <v>62</v>
      </c>
      <c r="E196" s="75">
        <f t="shared" ref="E196:G196" si="92">E197</f>
        <v>0</v>
      </c>
      <c r="F196" s="75">
        <f t="shared" si="92"/>
        <v>0</v>
      </c>
      <c r="G196" s="118">
        <f t="shared" si="92"/>
        <v>0</v>
      </c>
      <c r="H196" s="135">
        <v>0</v>
      </c>
    </row>
    <row r="197" spans="1:8" ht="30" x14ac:dyDescent="0.3">
      <c r="A197" s="324">
        <v>32999</v>
      </c>
      <c r="B197" s="325"/>
      <c r="C197" s="326"/>
      <c r="D197" s="76" t="s">
        <v>62</v>
      </c>
      <c r="E197" s="77">
        <v>0</v>
      </c>
      <c r="F197" s="77">
        <v>0</v>
      </c>
      <c r="G197" s="119">
        <v>0</v>
      </c>
      <c r="H197" s="135">
        <v>0</v>
      </c>
    </row>
    <row r="198" spans="1:8" s="33" customFormat="1" ht="31.2" x14ac:dyDescent="0.3">
      <c r="A198" s="318">
        <v>4</v>
      </c>
      <c r="B198" s="319"/>
      <c r="C198" s="320"/>
      <c r="D198" s="74" t="s">
        <v>20</v>
      </c>
      <c r="E198" s="75">
        <f t="shared" ref="E198:G202" si="93">E199</f>
        <v>790</v>
      </c>
      <c r="F198" s="75">
        <f t="shared" si="93"/>
        <v>0</v>
      </c>
      <c r="G198" s="118">
        <f t="shared" si="93"/>
        <v>175.01</v>
      </c>
      <c r="H198" s="135">
        <f>G198/E198*100</f>
        <v>22.153164556962025</v>
      </c>
    </row>
    <row r="199" spans="1:8" s="33" customFormat="1" ht="46.8" x14ac:dyDescent="0.3">
      <c r="A199" s="321">
        <v>42</v>
      </c>
      <c r="B199" s="322"/>
      <c r="C199" s="323"/>
      <c r="D199" s="74" t="s">
        <v>35</v>
      </c>
      <c r="E199" s="75">
        <f t="shared" ref="E199:G199" si="94">E200+E202</f>
        <v>790</v>
      </c>
      <c r="F199" s="75">
        <f t="shared" si="94"/>
        <v>0</v>
      </c>
      <c r="G199" s="118">
        <f t="shared" si="94"/>
        <v>175.01</v>
      </c>
      <c r="H199" s="135">
        <f>G199/E199*100</f>
        <v>22.153164556962025</v>
      </c>
    </row>
    <row r="200" spans="1:8" s="33" customFormat="1" ht="15.6" x14ac:dyDescent="0.3">
      <c r="A200" s="321">
        <v>422</v>
      </c>
      <c r="B200" s="322"/>
      <c r="C200" s="323"/>
      <c r="D200" s="74" t="s">
        <v>73</v>
      </c>
      <c r="E200" s="75">
        <f t="shared" si="93"/>
        <v>660</v>
      </c>
      <c r="F200" s="75">
        <f t="shared" si="93"/>
        <v>0</v>
      </c>
      <c r="G200" s="118">
        <f t="shared" si="93"/>
        <v>175.01</v>
      </c>
      <c r="H200" s="135">
        <f>G200/E200*100</f>
        <v>26.516666666666666</v>
      </c>
    </row>
    <row r="201" spans="1:8" ht="30" x14ac:dyDescent="0.3">
      <c r="A201" s="324">
        <v>42273</v>
      </c>
      <c r="B201" s="325"/>
      <c r="C201" s="326"/>
      <c r="D201" s="76" t="s">
        <v>99</v>
      </c>
      <c r="E201" s="77">
        <v>660</v>
      </c>
      <c r="F201" s="77">
        <v>0</v>
      </c>
      <c r="G201" s="119">
        <v>175.01</v>
      </c>
      <c r="H201" s="135">
        <f>G201/E201*100</f>
        <v>26.516666666666666</v>
      </c>
    </row>
    <row r="202" spans="1:8" s="33" customFormat="1" ht="31.2" x14ac:dyDescent="0.3">
      <c r="A202" s="321">
        <v>424</v>
      </c>
      <c r="B202" s="322"/>
      <c r="C202" s="323"/>
      <c r="D202" s="74" t="s">
        <v>100</v>
      </c>
      <c r="E202" s="75">
        <f t="shared" si="93"/>
        <v>130</v>
      </c>
      <c r="F202" s="75">
        <f t="shared" si="93"/>
        <v>0</v>
      </c>
      <c r="G202" s="118">
        <f t="shared" si="93"/>
        <v>0</v>
      </c>
      <c r="H202" s="137" t="s">
        <v>218</v>
      </c>
    </row>
    <row r="203" spans="1:8" ht="15.6" x14ac:dyDescent="0.3">
      <c r="A203" s="324">
        <v>42411</v>
      </c>
      <c r="B203" s="325"/>
      <c r="C203" s="326"/>
      <c r="D203" s="76" t="s">
        <v>146</v>
      </c>
      <c r="E203" s="77">
        <v>130</v>
      </c>
      <c r="F203" s="77">
        <v>0</v>
      </c>
      <c r="G203" s="119">
        <v>0</v>
      </c>
      <c r="H203" s="137" t="s">
        <v>218</v>
      </c>
    </row>
    <row r="204" spans="1:8" s="33" customFormat="1" ht="30" customHeight="1" x14ac:dyDescent="0.3">
      <c r="A204" s="315" t="s">
        <v>187</v>
      </c>
      <c r="B204" s="316"/>
      <c r="C204" s="317"/>
      <c r="D204" s="72" t="s">
        <v>196</v>
      </c>
      <c r="E204" s="73">
        <f t="shared" ref="E204:G205" si="95">E205</f>
        <v>43590</v>
      </c>
      <c r="F204" s="73">
        <f t="shared" si="95"/>
        <v>0</v>
      </c>
      <c r="G204" s="117">
        <f t="shared" si="95"/>
        <v>8225.08</v>
      </c>
      <c r="H204" s="134">
        <f t="shared" ref="H204:H210" si="96">G204/E204*100</f>
        <v>18.869190181234227</v>
      </c>
    </row>
    <row r="205" spans="1:8" s="33" customFormat="1" ht="15.6" x14ac:dyDescent="0.3">
      <c r="A205" s="318">
        <v>3</v>
      </c>
      <c r="B205" s="319"/>
      <c r="C205" s="320"/>
      <c r="D205" s="74" t="s">
        <v>18</v>
      </c>
      <c r="E205" s="75">
        <f t="shared" si="95"/>
        <v>43590</v>
      </c>
      <c r="F205" s="75">
        <f t="shared" si="95"/>
        <v>0</v>
      </c>
      <c r="G205" s="118">
        <f t="shared" si="95"/>
        <v>8225.08</v>
      </c>
      <c r="H205" s="135">
        <f t="shared" si="96"/>
        <v>18.869190181234227</v>
      </c>
    </row>
    <row r="206" spans="1:8" s="33" customFormat="1" ht="15.6" x14ac:dyDescent="0.3">
      <c r="A206" s="321">
        <v>32</v>
      </c>
      <c r="B206" s="322"/>
      <c r="C206" s="323"/>
      <c r="D206" s="74" t="s">
        <v>27</v>
      </c>
      <c r="E206" s="75">
        <f>E207+E209+E215+E222</f>
        <v>43590</v>
      </c>
      <c r="F206" s="75">
        <f>F207+F209+F215+F222</f>
        <v>0</v>
      </c>
      <c r="G206" s="118">
        <f>G207+G209+G215+G222</f>
        <v>8225.08</v>
      </c>
      <c r="H206" s="135">
        <f t="shared" si="96"/>
        <v>18.869190181234227</v>
      </c>
    </row>
    <row r="207" spans="1:8" s="33" customFormat="1" ht="31.2" x14ac:dyDescent="0.3">
      <c r="A207" s="321">
        <v>321</v>
      </c>
      <c r="B207" s="322"/>
      <c r="C207" s="323"/>
      <c r="D207" s="74" t="s">
        <v>58</v>
      </c>
      <c r="E207" s="75">
        <f t="shared" ref="E207:G207" si="97">E208</f>
        <v>160</v>
      </c>
      <c r="F207" s="75">
        <f t="shared" si="97"/>
        <v>0</v>
      </c>
      <c r="G207" s="118">
        <f t="shared" si="97"/>
        <v>106.2</v>
      </c>
      <c r="H207" s="135">
        <f t="shared" si="96"/>
        <v>66.375</v>
      </c>
    </row>
    <row r="208" spans="1:8" ht="15.6" x14ac:dyDescent="0.3">
      <c r="A208" s="324">
        <v>32119</v>
      </c>
      <c r="B208" s="325"/>
      <c r="C208" s="326"/>
      <c r="D208" s="76" t="s">
        <v>66</v>
      </c>
      <c r="E208" s="77">
        <v>160</v>
      </c>
      <c r="F208" s="77">
        <v>0</v>
      </c>
      <c r="G208" s="119">
        <v>106.2</v>
      </c>
      <c r="H208" s="135">
        <f t="shared" si="96"/>
        <v>66.375</v>
      </c>
    </row>
    <row r="209" spans="1:8" s="33" customFormat="1" ht="30" customHeight="1" x14ac:dyDescent="0.3">
      <c r="A209" s="321">
        <v>322</v>
      </c>
      <c r="B209" s="322"/>
      <c r="C209" s="323"/>
      <c r="D209" s="74" t="s">
        <v>60</v>
      </c>
      <c r="E209" s="75">
        <f>SUM(E210:E214)</f>
        <v>27150</v>
      </c>
      <c r="F209" s="75">
        <f>SUM(F210:F214)</f>
        <v>0</v>
      </c>
      <c r="G209" s="118">
        <f>SUM(G210:G214)</f>
        <v>550.39</v>
      </c>
      <c r="H209" s="135">
        <f t="shared" si="96"/>
        <v>2.0272191528545118</v>
      </c>
    </row>
    <row r="210" spans="1:8" ht="29.25" customHeight="1" x14ac:dyDescent="0.3">
      <c r="A210" s="324">
        <v>32219</v>
      </c>
      <c r="B210" s="325"/>
      <c r="C210" s="326"/>
      <c r="D210" s="76" t="s">
        <v>124</v>
      </c>
      <c r="E210" s="77">
        <v>1140</v>
      </c>
      <c r="F210" s="77">
        <v>0</v>
      </c>
      <c r="G210" s="119">
        <v>444.35</v>
      </c>
      <c r="H210" s="135">
        <f t="shared" si="96"/>
        <v>38.978070175438603</v>
      </c>
    </row>
    <row r="211" spans="1:8" ht="15.6" x14ac:dyDescent="0.3">
      <c r="A211" s="324">
        <v>32229</v>
      </c>
      <c r="B211" s="325"/>
      <c r="C211" s="326"/>
      <c r="D211" s="76" t="s">
        <v>70</v>
      </c>
      <c r="E211" s="77">
        <v>25220</v>
      </c>
      <c r="F211" s="77">
        <v>0</v>
      </c>
      <c r="G211" s="119">
        <v>0</v>
      </c>
      <c r="H211" s="137" t="s">
        <v>218</v>
      </c>
    </row>
    <row r="212" spans="1:8" ht="30" x14ac:dyDescent="0.3">
      <c r="A212" s="324">
        <v>32244</v>
      </c>
      <c r="B212" s="325"/>
      <c r="C212" s="326"/>
      <c r="D212" s="76" t="s">
        <v>95</v>
      </c>
      <c r="E212" s="77">
        <v>270</v>
      </c>
      <c r="F212" s="77">
        <v>0</v>
      </c>
      <c r="G212" s="119">
        <v>0</v>
      </c>
      <c r="H212" s="137" t="s">
        <v>218</v>
      </c>
    </row>
    <row r="213" spans="1:8" ht="15.6" customHeight="1" x14ac:dyDescent="0.3">
      <c r="A213" s="324">
        <v>32251</v>
      </c>
      <c r="B213" s="325"/>
      <c r="C213" s="326"/>
      <c r="D213" s="76" t="s">
        <v>188</v>
      </c>
      <c r="E213" s="77">
        <v>260</v>
      </c>
      <c r="F213" s="77">
        <v>0</v>
      </c>
      <c r="G213" s="119">
        <v>106.04</v>
      </c>
      <c r="H213" s="135">
        <f>G213/E213*100</f>
        <v>40.784615384615385</v>
      </c>
    </row>
    <row r="214" spans="1:8" ht="30" x14ac:dyDescent="0.3">
      <c r="A214" s="324">
        <v>32271</v>
      </c>
      <c r="B214" s="325"/>
      <c r="C214" s="326"/>
      <c r="D214" s="76" t="s">
        <v>101</v>
      </c>
      <c r="E214" s="77">
        <v>260</v>
      </c>
      <c r="F214" s="77">
        <v>0</v>
      </c>
      <c r="G214" s="119">
        <v>0</v>
      </c>
      <c r="H214" s="137" t="s">
        <v>218</v>
      </c>
    </row>
    <row r="215" spans="1:8" s="33" customFormat="1" ht="30" customHeight="1" x14ac:dyDescent="0.3">
      <c r="A215" s="321">
        <v>323</v>
      </c>
      <c r="B215" s="322"/>
      <c r="C215" s="323"/>
      <c r="D215" s="74" t="s">
        <v>71</v>
      </c>
      <c r="E215" s="75">
        <f t="shared" ref="E215:G215" si="98">SUM(E216:E221)</f>
        <v>14550</v>
      </c>
      <c r="F215" s="75">
        <f t="shared" si="98"/>
        <v>0</v>
      </c>
      <c r="G215" s="118">
        <f t="shared" si="98"/>
        <v>7568.49</v>
      </c>
      <c r="H215" s="135">
        <f>G215/E215*100</f>
        <v>52.017113402061852</v>
      </c>
    </row>
    <row r="216" spans="1:8" ht="15.6" x14ac:dyDescent="0.3">
      <c r="A216" s="324">
        <v>32319</v>
      </c>
      <c r="B216" s="325"/>
      <c r="C216" s="326"/>
      <c r="D216" s="76" t="s">
        <v>189</v>
      </c>
      <c r="E216" s="77">
        <v>1860</v>
      </c>
      <c r="F216" s="77">
        <v>0</v>
      </c>
      <c r="G216" s="119">
        <v>1665.66</v>
      </c>
      <c r="H216" s="135">
        <f>G216/E216*100</f>
        <v>89.551612903225802</v>
      </c>
    </row>
    <row r="217" spans="1:8" ht="15.6" x14ac:dyDescent="0.3">
      <c r="A217" s="324">
        <v>32329</v>
      </c>
      <c r="B217" s="325"/>
      <c r="C217" s="326"/>
      <c r="D217" s="76" t="s">
        <v>190</v>
      </c>
      <c r="E217" s="77">
        <v>800</v>
      </c>
      <c r="F217" s="77">
        <v>0</v>
      </c>
      <c r="G217" s="119">
        <v>590.53</v>
      </c>
      <c r="H217" s="135">
        <f>G217/E217*100</f>
        <v>73.816249999999997</v>
      </c>
    </row>
    <row r="218" spans="1:8" ht="15.6" x14ac:dyDescent="0.3">
      <c r="A218" s="324">
        <v>32361</v>
      </c>
      <c r="B218" s="325"/>
      <c r="C218" s="326"/>
      <c r="D218" s="76" t="s">
        <v>191</v>
      </c>
      <c r="E218" s="78">
        <v>170</v>
      </c>
      <c r="F218" s="78">
        <v>0</v>
      </c>
      <c r="G218" s="120">
        <v>0</v>
      </c>
      <c r="H218" s="137" t="s">
        <v>218</v>
      </c>
    </row>
    <row r="219" spans="1:8" ht="15.6" x14ac:dyDescent="0.3">
      <c r="A219" s="324">
        <v>32369</v>
      </c>
      <c r="B219" s="325"/>
      <c r="C219" s="326"/>
      <c r="D219" s="76" t="s">
        <v>192</v>
      </c>
      <c r="E219" s="78">
        <v>310</v>
      </c>
      <c r="F219" s="78">
        <v>0</v>
      </c>
      <c r="G219" s="120">
        <v>159.30000000000001</v>
      </c>
      <c r="H219" s="135">
        <f>G219/E219*100</f>
        <v>51.387096774193552</v>
      </c>
    </row>
    <row r="220" spans="1:8" ht="15.6" x14ac:dyDescent="0.3">
      <c r="A220" s="324">
        <v>32379</v>
      </c>
      <c r="B220" s="325"/>
      <c r="C220" s="326"/>
      <c r="D220" s="76" t="s">
        <v>193</v>
      </c>
      <c r="E220" s="78">
        <v>10350</v>
      </c>
      <c r="F220" s="78">
        <v>0</v>
      </c>
      <c r="G220" s="120">
        <v>5153</v>
      </c>
      <c r="H220" s="135">
        <f>G220/E220*100</f>
        <v>49.787439613526566</v>
      </c>
    </row>
    <row r="221" spans="1:8" ht="15.6" x14ac:dyDescent="0.3">
      <c r="A221" s="324">
        <v>32399</v>
      </c>
      <c r="B221" s="325"/>
      <c r="C221" s="326"/>
      <c r="D221" s="76" t="s">
        <v>86</v>
      </c>
      <c r="E221" s="77">
        <v>1060</v>
      </c>
      <c r="F221" s="77">
        <v>0</v>
      </c>
      <c r="G221" s="119">
        <v>0</v>
      </c>
      <c r="H221" s="137" t="s">
        <v>218</v>
      </c>
    </row>
    <row r="222" spans="1:8" s="33" customFormat="1" ht="31.2" x14ac:dyDescent="0.3">
      <c r="A222" s="321">
        <v>329</v>
      </c>
      <c r="B222" s="322"/>
      <c r="C222" s="323"/>
      <c r="D222" s="74" t="s">
        <v>62</v>
      </c>
      <c r="E222" s="75">
        <f t="shared" ref="E222:G222" si="99">E223</f>
        <v>1730</v>
      </c>
      <c r="F222" s="75">
        <f t="shared" si="99"/>
        <v>0</v>
      </c>
      <c r="G222" s="118">
        <f t="shared" si="99"/>
        <v>0</v>
      </c>
      <c r="H222" s="137" t="s">
        <v>218</v>
      </c>
    </row>
    <row r="223" spans="1:8" ht="30" x14ac:dyDescent="0.3">
      <c r="A223" s="324">
        <v>32999</v>
      </c>
      <c r="B223" s="325"/>
      <c r="C223" s="326"/>
      <c r="D223" s="76" t="s">
        <v>62</v>
      </c>
      <c r="E223" s="77">
        <v>1730</v>
      </c>
      <c r="F223" s="77">
        <v>0</v>
      </c>
      <c r="G223" s="119">
        <v>0</v>
      </c>
      <c r="H223" s="137" t="s">
        <v>218</v>
      </c>
    </row>
    <row r="224" spans="1:8" s="33" customFormat="1" ht="15.6" x14ac:dyDescent="0.3">
      <c r="A224" s="315" t="s">
        <v>194</v>
      </c>
      <c r="B224" s="316"/>
      <c r="C224" s="317"/>
      <c r="D224" s="72" t="s">
        <v>195</v>
      </c>
      <c r="E224" s="73">
        <f>E225+E246</f>
        <v>780920</v>
      </c>
      <c r="F224" s="73">
        <f t="shared" ref="F224:G224" si="100">F225+F246</f>
        <v>0</v>
      </c>
      <c r="G224" s="117">
        <f t="shared" si="100"/>
        <v>429396.46</v>
      </c>
      <c r="H224" s="134">
        <f t="shared" ref="H224:H235" si="101">G224/E224*100</f>
        <v>54.985972954976184</v>
      </c>
    </row>
    <row r="225" spans="1:8" s="33" customFormat="1" ht="15.6" x14ac:dyDescent="0.3">
      <c r="A225" s="318">
        <v>3</v>
      </c>
      <c r="B225" s="319"/>
      <c r="C225" s="320"/>
      <c r="D225" s="74" t="s">
        <v>18</v>
      </c>
      <c r="E225" s="75">
        <f>E226+E233+E240+E243</f>
        <v>777870</v>
      </c>
      <c r="F225" s="75">
        <f t="shared" ref="F225:G225" si="102">F226+F233+F240+F243</f>
        <v>0</v>
      </c>
      <c r="G225" s="118">
        <f t="shared" si="102"/>
        <v>429396.46</v>
      </c>
      <c r="H225" s="135">
        <f t="shared" si="101"/>
        <v>55.201570956586579</v>
      </c>
    </row>
    <row r="226" spans="1:8" s="33" customFormat="1" ht="15.6" x14ac:dyDescent="0.3">
      <c r="A226" s="321">
        <v>31</v>
      </c>
      <c r="B226" s="322"/>
      <c r="C226" s="323"/>
      <c r="D226" s="74" t="s">
        <v>19</v>
      </c>
      <c r="E226" s="75">
        <f t="shared" ref="E226:G226" si="103">E227+E229+E231</f>
        <v>735160</v>
      </c>
      <c r="F226" s="75">
        <f t="shared" si="103"/>
        <v>0</v>
      </c>
      <c r="G226" s="118">
        <f t="shared" si="103"/>
        <v>379650.48000000004</v>
      </c>
      <c r="H226" s="135">
        <f t="shared" si="101"/>
        <v>51.64188475978019</v>
      </c>
    </row>
    <row r="227" spans="1:8" s="33" customFormat="1" ht="30" customHeight="1" x14ac:dyDescent="0.3">
      <c r="A227" s="321">
        <v>311</v>
      </c>
      <c r="B227" s="322"/>
      <c r="C227" s="323"/>
      <c r="D227" s="74" t="s">
        <v>96</v>
      </c>
      <c r="E227" s="75">
        <f t="shared" ref="E227:G227" si="104">E228</f>
        <v>614100</v>
      </c>
      <c r="F227" s="75">
        <f t="shared" si="104"/>
        <v>0</v>
      </c>
      <c r="G227" s="118">
        <f t="shared" si="104"/>
        <v>315372.5</v>
      </c>
      <c r="H227" s="135">
        <f t="shared" si="101"/>
        <v>51.355235303696467</v>
      </c>
    </row>
    <row r="228" spans="1:8" ht="15.6" x14ac:dyDescent="0.3">
      <c r="A228" s="324">
        <v>31111</v>
      </c>
      <c r="B228" s="325"/>
      <c r="C228" s="326"/>
      <c r="D228" s="76" t="s">
        <v>54</v>
      </c>
      <c r="E228" s="77">
        <v>614100</v>
      </c>
      <c r="F228" s="77">
        <v>0</v>
      </c>
      <c r="G228" s="119">
        <v>315372.5</v>
      </c>
      <c r="H228" s="135">
        <f t="shared" si="101"/>
        <v>51.355235303696467</v>
      </c>
    </row>
    <row r="229" spans="1:8" s="33" customFormat="1" ht="30" customHeight="1" x14ac:dyDescent="0.3">
      <c r="A229" s="321">
        <v>312</v>
      </c>
      <c r="B229" s="322"/>
      <c r="C229" s="323"/>
      <c r="D229" s="74" t="s">
        <v>55</v>
      </c>
      <c r="E229" s="75">
        <f t="shared" ref="E229:G229" si="105">E230</f>
        <v>21910</v>
      </c>
      <c r="F229" s="75">
        <f t="shared" si="105"/>
        <v>0</v>
      </c>
      <c r="G229" s="118">
        <f t="shared" si="105"/>
        <v>13569.53</v>
      </c>
      <c r="H229" s="135">
        <f t="shared" si="101"/>
        <v>61.93304427202191</v>
      </c>
    </row>
    <row r="230" spans="1:8" ht="15.6" x14ac:dyDescent="0.3">
      <c r="A230" s="324">
        <v>31219</v>
      </c>
      <c r="B230" s="325"/>
      <c r="C230" s="326"/>
      <c r="D230" s="76" t="s">
        <v>55</v>
      </c>
      <c r="E230" s="77">
        <v>21910</v>
      </c>
      <c r="F230" s="77">
        <v>0</v>
      </c>
      <c r="G230" s="119">
        <v>13569.53</v>
      </c>
      <c r="H230" s="135">
        <f t="shared" si="101"/>
        <v>61.93304427202191</v>
      </c>
    </row>
    <row r="231" spans="1:8" s="33" customFormat="1" ht="30" customHeight="1" x14ac:dyDescent="0.3">
      <c r="A231" s="321">
        <v>313</v>
      </c>
      <c r="B231" s="322"/>
      <c r="C231" s="323"/>
      <c r="D231" s="74" t="s">
        <v>56</v>
      </c>
      <c r="E231" s="75">
        <f t="shared" ref="E231:G231" si="106">E232</f>
        <v>99150</v>
      </c>
      <c r="F231" s="75">
        <f t="shared" si="106"/>
        <v>0</v>
      </c>
      <c r="G231" s="118">
        <f t="shared" si="106"/>
        <v>50708.45</v>
      </c>
      <c r="H231" s="135">
        <f t="shared" si="101"/>
        <v>51.143166918809882</v>
      </c>
    </row>
    <row r="232" spans="1:8" ht="30" x14ac:dyDescent="0.3">
      <c r="A232" s="324">
        <v>31321</v>
      </c>
      <c r="B232" s="325"/>
      <c r="C232" s="326"/>
      <c r="D232" s="76" t="s">
        <v>57</v>
      </c>
      <c r="E232" s="77">
        <v>99150</v>
      </c>
      <c r="F232" s="77">
        <v>0</v>
      </c>
      <c r="G232" s="119">
        <v>50708.45</v>
      </c>
      <c r="H232" s="135">
        <f t="shared" si="101"/>
        <v>51.143166918809882</v>
      </c>
    </row>
    <row r="233" spans="1:8" s="33" customFormat="1" ht="15.6" x14ac:dyDescent="0.3">
      <c r="A233" s="321">
        <v>32</v>
      </c>
      <c r="B233" s="322"/>
      <c r="C233" s="323"/>
      <c r="D233" s="74" t="s">
        <v>27</v>
      </c>
      <c r="E233" s="75">
        <f>E234+E236+E238</f>
        <v>30430</v>
      </c>
      <c r="F233" s="75">
        <f t="shared" ref="F233:G233" si="107">F234+F236+F238</f>
        <v>0</v>
      </c>
      <c r="G233" s="118">
        <f t="shared" si="107"/>
        <v>49121.01</v>
      </c>
      <c r="H233" s="135">
        <f t="shared" si="101"/>
        <v>161.42297075254683</v>
      </c>
    </row>
    <row r="234" spans="1:8" s="33" customFormat="1" ht="30" customHeight="1" x14ac:dyDescent="0.3">
      <c r="A234" s="321">
        <v>321</v>
      </c>
      <c r="B234" s="322"/>
      <c r="C234" s="323"/>
      <c r="D234" s="74" t="s">
        <v>58</v>
      </c>
      <c r="E234" s="75">
        <f t="shared" ref="E234:G237" si="108">E235</f>
        <v>28930</v>
      </c>
      <c r="F234" s="75">
        <f t="shared" si="108"/>
        <v>0</v>
      </c>
      <c r="G234" s="118">
        <f t="shared" si="108"/>
        <v>18183.599999999999</v>
      </c>
      <c r="H234" s="135">
        <f t="shared" si="101"/>
        <v>62.853784998271692</v>
      </c>
    </row>
    <row r="235" spans="1:8" ht="30" x14ac:dyDescent="0.3">
      <c r="A235" s="324">
        <v>32121</v>
      </c>
      <c r="B235" s="325"/>
      <c r="C235" s="326"/>
      <c r="D235" s="76" t="s">
        <v>97</v>
      </c>
      <c r="E235" s="77">
        <v>28930</v>
      </c>
      <c r="F235" s="75">
        <f t="shared" si="108"/>
        <v>0</v>
      </c>
      <c r="G235" s="140">
        <v>18183.599999999999</v>
      </c>
      <c r="H235" s="135">
        <f t="shared" si="101"/>
        <v>62.853784998271692</v>
      </c>
    </row>
    <row r="236" spans="1:8" ht="30" customHeight="1" x14ac:dyDescent="0.3">
      <c r="A236" s="344">
        <v>322</v>
      </c>
      <c r="B236" s="345"/>
      <c r="C236" s="346"/>
      <c r="D236" s="110" t="s">
        <v>60</v>
      </c>
      <c r="E236" s="77">
        <v>0</v>
      </c>
      <c r="F236" s="75">
        <f t="shared" si="108"/>
        <v>0</v>
      </c>
      <c r="G236" s="118">
        <f t="shared" si="108"/>
        <v>30190.83</v>
      </c>
      <c r="H236" s="137" t="s">
        <v>218</v>
      </c>
    </row>
    <row r="237" spans="1:8" ht="15.6" x14ac:dyDescent="0.3">
      <c r="A237" s="324">
        <v>32229</v>
      </c>
      <c r="B237" s="325"/>
      <c r="C237" s="326"/>
      <c r="D237" s="76" t="s">
        <v>70</v>
      </c>
      <c r="E237" s="77">
        <v>0</v>
      </c>
      <c r="F237" s="75">
        <f t="shared" si="108"/>
        <v>0</v>
      </c>
      <c r="G237" s="140">
        <v>30190.83</v>
      </c>
      <c r="H237" s="137" t="s">
        <v>218</v>
      </c>
    </row>
    <row r="238" spans="1:8" s="33" customFormat="1" ht="30" customHeight="1" x14ac:dyDescent="0.3">
      <c r="A238" s="321">
        <v>329</v>
      </c>
      <c r="B238" s="322"/>
      <c r="C238" s="323"/>
      <c r="D238" s="74" t="s">
        <v>62</v>
      </c>
      <c r="E238" s="75">
        <f t="shared" ref="E238:G238" si="109">E239</f>
        <v>1500</v>
      </c>
      <c r="F238" s="75">
        <f t="shared" si="109"/>
        <v>0</v>
      </c>
      <c r="G238" s="118">
        <f t="shared" si="109"/>
        <v>746.58</v>
      </c>
      <c r="H238" s="135">
        <f>G238/E238*100</f>
        <v>49.772000000000006</v>
      </c>
    </row>
    <row r="239" spans="1:8" ht="15.6" x14ac:dyDescent="0.3">
      <c r="A239" s="324">
        <v>32955</v>
      </c>
      <c r="B239" s="325"/>
      <c r="C239" s="326"/>
      <c r="D239" s="76" t="s">
        <v>61</v>
      </c>
      <c r="E239" s="77">
        <v>1500</v>
      </c>
      <c r="F239" s="77">
        <v>0</v>
      </c>
      <c r="G239" s="119">
        <v>746.58</v>
      </c>
      <c r="H239" s="135">
        <f>G239/E239*100</f>
        <v>49.772000000000006</v>
      </c>
    </row>
    <row r="240" spans="1:8" s="33" customFormat="1" ht="46.8" x14ac:dyDescent="0.3">
      <c r="A240" s="321">
        <v>37</v>
      </c>
      <c r="B240" s="322"/>
      <c r="C240" s="323"/>
      <c r="D240" s="74" t="s">
        <v>212</v>
      </c>
      <c r="E240" s="75">
        <f t="shared" ref="E240:G241" si="110">E241</f>
        <v>12280</v>
      </c>
      <c r="F240" s="75">
        <f t="shared" si="110"/>
        <v>0</v>
      </c>
      <c r="G240" s="118">
        <f t="shared" si="110"/>
        <v>0</v>
      </c>
      <c r="H240" s="137" t="s">
        <v>218</v>
      </c>
    </row>
    <row r="241" spans="1:8" s="33" customFormat="1" ht="30" customHeight="1" x14ac:dyDescent="0.3">
      <c r="A241" s="321">
        <v>372</v>
      </c>
      <c r="B241" s="322"/>
      <c r="C241" s="323"/>
      <c r="D241" s="74" t="s">
        <v>77</v>
      </c>
      <c r="E241" s="75">
        <f t="shared" si="110"/>
        <v>12280</v>
      </c>
      <c r="F241" s="75">
        <f t="shared" si="110"/>
        <v>0</v>
      </c>
      <c r="G241" s="118">
        <f t="shared" si="110"/>
        <v>0</v>
      </c>
      <c r="H241" s="137" t="s">
        <v>218</v>
      </c>
    </row>
    <row r="242" spans="1:8" ht="30" customHeight="1" x14ac:dyDescent="0.3">
      <c r="A242" s="324">
        <v>37229</v>
      </c>
      <c r="B242" s="325"/>
      <c r="C242" s="326"/>
      <c r="D242" s="76" t="s">
        <v>197</v>
      </c>
      <c r="E242" s="77">
        <v>12280</v>
      </c>
      <c r="F242" s="77">
        <v>0</v>
      </c>
      <c r="G242" s="119">
        <v>0</v>
      </c>
      <c r="H242" s="137" t="s">
        <v>218</v>
      </c>
    </row>
    <row r="243" spans="1:8" ht="30" customHeight="1" x14ac:dyDescent="0.3">
      <c r="A243" s="321">
        <v>38</v>
      </c>
      <c r="B243" s="322"/>
      <c r="C243" s="323"/>
      <c r="D243" s="125" t="s">
        <v>219</v>
      </c>
      <c r="E243" s="75">
        <f>E244</f>
        <v>0</v>
      </c>
      <c r="F243" s="75">
        <f t="shared" ref="F243:G244" si="111">F244</f>
        <v>0</v>
      </c>
      <c r="G243" s="118">
        <f t="shared" si="111"/>
        <v>624.97</v>
      </c>
      <c r="H243" s="137" t="s">
        <v>218</v>
      </c>
    </row>
    <row r="244" spans="1:8" ht="30" customHeight="1" x14ac:dyDescent="0.3">
      <c r="A244" s="321">
        <v>381</v>
      </c>
      <c r="B244" s="322"/>
      <c r="C244" s="323"/>
      <c r="D244" s="125" t="s">
        <v>52</v>
      </c>
      <c r="E244" s="75">
        <f>E245</f>
        <v>0</v>
      </c>
      <c r="F244" s="75">
        <f t="shared" si="111"/>
        <v>0</v>
      </c>
      <c r="G244" s="118">
        <f t="shared" si="111"/>
        <v>624.97</v>
      </c>
      <c r="H244" s="137" t="s">
        <v>218</v>
      </c>
    </row>
    <row r="245" spans="1:8" ht="30" customHeight="1" x14ac:dyDescent="0.3">
      <c r="A245" s="324">
        <v>38129</v>
      </c>
      <c r="B245" s="325"/>
      <c r="C245" s="326"/>
      <c r="D245" s="76" t="s">
        <v>220</v>
      </c>
      <c r="E245" s="77">
        <v>0</v>
      </c>
      <c r="F245" s="77">
        <v>0</v>
      </c>
      <c r="G245" s="119">
        <v>624.97</v>
      </c>
      <c r="H245" s="137" t="s">
        <v>218</v>
      </c>
    </row>
    <row r="246" spans="1:8" s="33" customFormat="1" ht="31.2" x14ac:dyDescent="0.3">
      <c r="A246" s="318">
        <v>4</v>
      </c>
      <c r="B246" s="319"/>
      <c r="C246" s="320"/>
      <c r="D246" s="74" t="s">
        <v>20</v>
      </c>
      <c r="E246" s="75">
        <f t="shared" ref="E246:G246" si="112">E247</f>
        <v>3050</v>
      </c>
      <c r="F246" s="75">
        <f t="shared" si="112"/>
        <v>0</v>
      </c>
      <c r="G246" s="118">
        <f t="shared" si="112"/>
        <v>0</v>
      </c>
      <c r="H246" s="137" t="s">
        <v>218</v>
      </c>
    </row>
    <row r="247" spans="1:8" s="33" customFormat="1" ht="46.8" x14ac:dyDescent="0.3">
      <c r="A247" s="321">
        <v>42</v>
      </c>
      <c r="B247" s="322"/>
      <c r="C247" s="323"/>
      <c r="D247" s="74" t="s">
        <v>35</v>
      </c>
      <c r="E247" s="75">
        <f t="shared" ref="E247:G247" si="113">E248</f>
        <v>3050</v>
      </c>
      <c r="F247" s="75">
        <f t="shared" si="113"/>
        <v>0</v>
      </c>
      <c r="G247" s="118">
        <f t="shared" si="113"/>
        <v>0</v>
      </c>
      <c r="H247" s="137" t="s">
        <v>218</v>
      </c>
    </row>
    <row r="248" spans="1:8" s="33" customFormat="1" ht="31.2" x14ac:dyDescent="0.3">
      <c r="A248" s="321">
        <v>424</v>
      </c>
      <c r="B248" s="322"/>
      <c r="C248" s="323"/>
      <c r="D248" s="74" t="s">
        <v>100</v>
      </c>
      <c r="E248" s="75">
        <f t="shared" ref="E248:G248" si="114">E249</f>
        <v>3050</v>
      </c>
      <c r="F248" s="75">
        <f t="shared" si="114"/>
        <v>0</v>
      </c>
      <c r="G248" s="118">
        <f t="shared" si="114"/>
        <v>0</v>
      </c>
      <c r="H248" s="137" t="s">
        <v>218</v>
      </c>
    </row>
    <row r="249" spans="1:8" ht="15.6" x14ac:dyDescent="0.3">
      <c r="A249" s="324">
        <v>42411</v>
      </c>
      <c r="B249" s="325"/>
      <c r="C249" s="326"/>
      <c r="D249" s="76" t="s">
        <v>146</v>
      </c>
      <c r="E249" s="77">
        <v>3050</v>
      </c>
      <c r="F249" s="77">
        <v>0</v>
      </c>
      <c r="G249" s="119">
        <v>0</v>
      </c>
      <c r="H249" s="137" t="s">
        <v>218</v>
      </c>
    </row>
    <row r="250" spans="1:8" s="33" customFormat="1" ht="23.25" customHeight="1" x14ac:dyDescent="0.3">
      <c r="A250" s="315" t="s">
        <v>198</v>
      </c>
      <c r="B250" s="316"/>
      <c r="C250" s="317"/>
      <c r="D250" s="72" t="s">
        <v>199</v>
      </c>
      <c r="E250" s="73">
        <f>E251+E262</f>
        <v>16800</v>
      </c>
      <c r="F250" s="73">
        <f>F251+F262</f>
        <v>0</v>
      </c>
      <c r="G250" s="117">
        <f>G251+G262</f>
        <v>1711.32</v>
      </c>
      <c r="H250" s="134">
        <f>G250/E250*100</f>
        <v>10.186428571428571</v>
      </c>
    </row>
    <row r="251" spans="1:8" s="33" customFormat="1" ht="15.6" x14ac:dyDescent="0.3">
      <c r="A251" s="318">
        <v>3</v>
      </c>
      <c r="B251" s="319"/>
      <c r="C251" s="320"/>
      <c r="D251" s="74" t="s">
        <v>18</v>
      </c>
      <c r="E251" s="75">
        <f t="shared" ref="E251:G251" si="115">E252</f>
        <v>14150</v>
      </c>
      <c r="F251" s="75">
        <f t="shared" si="115"/>
        <v>0</v>
      </c>
      <c r="G251" s="118">
        <f t="shared" si="115"/>
        <v>1711.32</v>
      </c>
      <c r="H251" s="135">
        <f>G251/E251*100</f>
        <v>12.094134275618375</v>
      </c>
    </row>
    <row r="252" spans="1:8" s="33" customFormat="1" ht="15.6" x14ac:dyDescent="0.3">
      <c r="A252" s="321">
        <v>32</v>
      </c>
      <c r="B252" s="322"/>
      <c r="C252" s="323"/>
      <c r="D252" s="74" t="s">
        <v>27</v>
      </c>
      <c r="E252" s="75">
        <f t="shared" ref="E252:G252" si="116">E253+E256+E258+E260</f>
        <v>14150</v>
      </c>
      <c r="F252" s="75">
        <f t="shared" si="116"/>
        <v>0</v>
      </c>
      <c r="G252" s="75">
        <f t="shared" si="116"/>
        <v>1711.32</v>
      </c>
      <c r="H252" s="135">
        <f>G252/E252*100</f>
        <v>12.094134275618375</v>
      </c>
    </row>
    <row r="253" spans="1:8" s="33" customFormat="1" ht="31.2" x14ac:dyDescent="0.3">
      <c r="A253" s="321">
        <v>321</v>
      </c>
      <c r="B253" s="322"/>
      <c r="C253" s="323"/>
      <c r="D253" s="74" t="s">
        <v>58</v>
      </c>
      <c r="E253" s="75">
        <f t="shared" ref="E253:F253" si="117">E254</f>
        <v>600</v>
      </c>
      <c r="F253" s="75">
        <f t="shared" si="117"/>
        <v>0</v>
      </c>
      <c r="G253" s="118">
        <f>G254+G255</f>
        <v>1711.32</v>
      </c>
      <c r="H253" s="135">
        <f>G253/E253*100</f>
        <v>285.21999999999997</v>
      </c>
    </row>
    <row r="254" spans="1:8" ht="15.6" x14ac:dyDescent="0.3">
      <c r="A254" s="324">
        <v>32119</v>
      </c>
      <c r="B254" s="325"/>
      <c r="C254" s="326"/>
      <c r="D254" s="76" t="s">
        <v>66</v>
      </c>
      <c r="E254" s="77">
        <v>600</v>
      </c>
      <c r="F254" s="77">
        <v>0</v>
      </c>
      <c r="G254" s="119">
        <v>0</v>
      </c>
      <c r="H254" s="137" t="s">
        <v>218</v>
      </c>
    </row>
    <row r="255" spans="1:8" ht="15.6" x14ac:dyDescent="0.3">
      <c r="A255" s="324">
        <v>32131</v>
      </c>
      <c r="B255" s="325"/>
      <c r="C255" s="326"/>
      <c r="D255" s="76" t="s">
        <v>216</v>
      </c>
      <c r="E255" s="77">
        <v>0</v>
      </c>
      <c r="F255" s="77">
        <v>0</v>
      </c>
      <c r="G255" s="119">
        <v>1711.32</v>
      </c>
      <c r="H255" s="137" t="s">
        <v>218</v>
      </c>
    </row>
    <row r="256" spans="1:8" s="33" customFormat="1" ht="30" customHeight="1" x14ac:dyDescent="0.3">
      <c r="A256" s="321">
        <v>322</v>
      </c>
      <c r="B256" s="322"/>
      <c r="C256" s="323"/>
      <c r="D256" s="74" t="s">
        <v>60</v>
      </c>
      <c r="E256" s="75">
        <f t="shared" ref="E256:G256" si="118">E257</f>
        <v>13280</v>
      </c>
      <c r="F256" s="75">
        <f t="shared" si="118"/>
        <v>0</v>
      </c>
      <c r="G256" s="118">
        <f t="shared" si="118"/>
        <v>0</v>
      </c>
      <c r="H256" s="137" t="s">
        <v>218</v>
      </c>
    </row>
    <row r="257" spans="1:8" ht="15.6" x14ac:dyDescent="0.3">
      <c r="A257" s="324">
        <v>32229</v>
      </c>
      <c r="B257" s="325"/>
      <c r="C257" s="326"/>
      <c r="D257" s="76" t="s">
        <v>70</v>
      </c>
      <c r="E257" s="77">
        <v>13280</v>
      </c>
      <c r="F257" s="77">
        <v>0</v>
      </c>
      <c r="G257" s="119">
        <v>0</v>
      </c>
      <c r="H257" s="137" t="s">
        <v>218</v>
      </c>
    </row>
    <row r="258" spans="1:8" s="33" customFormat="1" ht="30" customHeight="1" x14ac:dyDescent="0.3">
      <c r="A258" s="321">
        <v>323</v>
      </c>
      <c r="B258" s="322"/>
      <c r="C258" s="323"/>
      <c r="D258" s="74" t="s">
        <v>71</v>
      </c>
      <c r="E258" s="75">
        <f t="shared" ref="E258:G258" si="119">E259</f>
        <v>270</v>
      </c>
      <c r="F258" s="75">
        <f t="shared" si="119"/>
        <v>0</v>
      </c>
      <c r="G258" s="118">
        <f t="shared" si="119"/>
        <v>0</v>
      </c>
      <c r="H258" s="137" t="s">
        <v>218</v>
      </c>
    </row>
    <row r="259" spans="1:8" ht="15.6" x14ac:dyDescent="0.3">
      <c r="A259" s="324">
        <v>32319</v>
      </c>
      <c r="B259" s="325"/>
      <c r="C259" s="326"/>
      <c r="D259" s="76" t="s">
        <v>189</v>
      </c>
      <c r="E259" s="77">
        <v>270</v>
      </c>
      <c r="F259" s="77">
        <v>0</v>
      </c>
      <c r="G259" s="119">
        <v>0</v>
      </c>
      <c r="H259" s="137" t="s">
        <v>218</v>
      </c>
    </row>
    <row r="260" spans="1:8" s="33" customFormat="1" ht="30" customHeight="1" x14ac:dyDescent="0.3">
      <c r="A260" s="321">
        <v>329</v>
      </c>
      <c r="B260" s="322"/>
      <c r="C260" s="323"/>
      <c r="D260" s="129" t="s">
        <v>62</v>
      </c>
      <c r="E260" s="150">
        <f t="shared" ref="E260:G260" si="120">E261</f>
        <v>0</v>
      </c>
      <c r="F260" s="150">
        <f t="shared" si="120"/>
        <v>0</v>
      </c>
      <c r="G260" s="150">
        <f t="shared" si="120"/>
        <v>0</v>
      </c>
      <c r="H260" s="137" t="s">
        <v>218</v>
      </c>
    </row>
    <row r="261" spans="1:8" ht="30" x14ac:dyDescent="0.3">
      <c r="A261" s="324">
        <v>32319</v>
      </c>
      <c r="B261" s="325"/>
      <c r="C261" s="326"/>
      <c r="D261" s="76" t="s">
        <v>62</v>
      </c>
      <c r="E261" s="77">
        <v>0</v>
      </c>
      <c r="F261" s="77">
        <v>0</v>
      </c>
      <c r="G261" s="119">
        <v>0</v>
      </c>
      <c r="H261" s="137" t="s">
        <v>218</v>
      </c>
    </row>
    <row r="262" spans="1:8" s="33" customFormat="1" ht="31.2" x14ac:dyDescent="0.3">
      <c r="A262" s="318">
        <v>4</v>
      </c>
      <c r="B262" s="319"/>
      <c r="C262" s="320"/>
      <c r="D262" s="74" t="s">
        <v>20</v>
      </c>
      <c r="E262" s="75">
        <f t="shared" ref="E262:G264" si="121">E263</f>
        <v>2650</v>
      </c>
      <c r="F262" s="75">
        <f t="shared" si="121"/>
        <v>0</v>
      </c>
      <c r="G262" s="118">
        <f t="shared" si="121"/>
        <v>0</v>
      </c>
      <c r="H262" s="137" t="s">
        <v>218</v>
      </c>
    </row>
    <row r="263" spans="1:8" s="33" customFormat="1" ht="46.8" x14ac:dyDescent="0.3">
      <c r="A263" s="321">
        <v>42</v>
      </c>
      <c r="B263" s="322"/>
      <c r="C263" s="323"/>
      <c r="D263" s="74" t="s">
        <v>35</v>
      </c>
      <c r="E263" s="75">
        <f t="shared" si="121"/>
        <v>2650</v>
      </c>
      <c r="F263" s="75">
        <f t="shared" si="121"/>
        <v>0</v>
      </c>
      <c r="G263" s="118">
        <f t="shared" si="121"/>
        <v>0</v>
      </c>
      <c r="H263" s="137" t="s">
        <v>218</v>
      </c>
    </row>
    <row r="264" spans="1:8" s="33" customFormat="1" ht="30" customHeight="1" x14ac:dyDescent="0.3">
      <c r="A264" s="321">
        <v>422</v>
      </c>
      <c r="B264" s="322"/>
      <c r="C264" s="323"/>
      <c r="D264" s="74" t="s">
        <v>73</v>
      </c>
      <c r="E264" s="75">
        <f t="shared" si="121"/>
        <v>2650</v>
      </c>
      <c r="F264" s="75">
        <f t="shared" si="121"/>
        <v>0</v>
      </c>
      <c r="G264" s="118">
        <f t="shared" si="121"/>
        <v>0</v>
      </c>
      <c r="H264" s="137" t="s">
        <v>218</v>
      </c>
    </row>
    <row r="265" spans="1:8" ht="15.6" x14ac:dyDescent="0.3">
      <c r="A265" s="324">
        <v>42273</v>
      </c>
      <c r="B265" s="325"/>
      <c r="C265" s="326"/>
      <c r="D265" s="76" t="s">
        <v>200</v>
      </c>
      <c r="E265" s="77">
        <v>2650</v>
      </c>
      <c r="F265" s="77">
        <v>0</v>
      </c>
      <c r="G265" s="119">
        <v>0</v>
      </c>
      <c r="H265" s="137" t="s">
        <v>218</v>
      </c>
    </row>
    <row r="266" spans="1:8" s="33" customFormat="1" ht="30" customHeight="1" x14ac:dyDescent="0.3">
      <c r="A266" s="315" t="s">
        <v>201</v>
      </c>
      <c r="B266" s="316"/>
      <c r="C266" s="317"/>
      <c r="D266" s="72" t="s">
        <v>2</v>
      </c>
      <c r="E266" s="73">
        <f t="shared" ref="E266:G266" si="122">E267+E271</f>
        <v>3660</v>
      </c>
      <c r="F266" s="73">
        <f t="shared" si="122"/>
        <v>0</v>
      </c>
      <c r="G266" s="117">
        <f t="shared" si="122"/>
        <v>0</v>
      </c>
      <c r="H266" s="139" t="s">
        <v>218</v>
      </c>
    </row>
    <row r="267" spans="1:8" s="33" customFormat="1" ht="15.6" x14ac:dyDescent="0.3">
      <c r="A267" s="318">
        <v>3</v>
      </c>
      <c r="B267" s="319"/>
      <c r="C267" s="320"/>
      <c r="D267" s="74" t="s">
        <v>18</v>
      </c>
      <c r="E267" s="75">
        <f t="shared" ref="E267:G267" si="123">E268</f>
        <v>1990</v>
      </c>
      <c r="F267" s="75">
        <f t="shared" si="123"/>
        <v>0</v>
      </c>
      <c r="G267" s="118">
        <f t="shared" si="123"/>
        <v>0</v>
      </c>
      <c r="H267" s="137" t="s">
        <v>218</v>
      </c>
    </row>
    <row r="268" spans="1:8" s="33" customFormat="1" ht="15.75" customHeight="1" x14ac:dyDescent="0.3">
      <c r="A268" s="321">
        <v>32</v>
      </c>
      <c r="B268" s="322"/>
      <c r="C268" s="323"/>
      <c r="D268" s="74" t="s">
        <v>19</v>
      </c>
      <c r="E268" s="75">
        <f t="shared" ref="E268:G268" si="124">E269</f>
        <v>1990</v>
      </c>
      <c r="F268" s="75">
        <f t="shared" si="124"/>
        <v>0</v>
      </c>
      <c r="G268" s="118">
        <f t="shared" si="124"/>
        <v>0</v>
      </c>
      <c r="H268" s="137" t="s">
        <v>218</v>
      </c>
    </row>
    <row r="269" spans="1:8" s="33" customFormat="1" ht="30" customHeight="1" x14ac:dyDescent="0.3">
      <c r="A269" s="321">
        <v>323</v>
      </c>
      <c r="B269" s="322"/>
      <c r="C269" s="323"/>
      <c r="D269" s="74" t="s">
        <v>71</v>
      </c>
      <c r="E269" s="75">
        <f t="shared" ref="E269:G269" si="125">E270</f>
        <v>1990</v>
      </c>
      <c r="F269" s="75">
        <f t="shared" si="125"/>
        <v>0</v>
      </c>
      <c r="G269" s="118">
        <f t="shared" si="125"/>
        <v>0</v>
      </c>
      <c r="H269" s="137" t="s">
        <v>218</v>
      </c>
    </row>
    <row r="270" spans="1:8" ht="15.6" x14ac:dyDescent="0.3">
      <c r="A270" s="324">
        <v>32329</v>
      </c>
      <c r="B270" s="325"/>
      <c r="C270" s="326"/>
      <c r="D270" s="76" t="s">
        <v>190</v>
      </c>
      <c r="E270" s="77">
        <v>1990</v>
      </c>
      <c r="F270" s="77">
        <v>0</v>
      </c>
      <c r="G270" s="119">
        <v>0</v>
      </c>
      <c r="H270" s="137" t="s">
        <v>218</v>
      </c>
    </row>
    <row r="271" spans="1:8" s="33" customFormat="1" ht="31.2" x14ac:dyDescent="0.3">
      <c r="A271" s="318">
        <v>4</v>
      </c>
      <c r="B271" s="319"/>
      <c r="C271" s="320"/>
      <c r="D271" s="74" t="s">
        <v>20</v>
      </c>
      <c r="E271" s="75">
        <f t="shared" ref="E271:G273" si="126">E272</f>
        <v>1670</v>
      </c>
      <c r="F271" s="75">
        <f t="shared" si="126"/>
        <v>0</v>
      </c>
      <c r="G271" s="118">
        <f t="shared" si="126"/>
        <v>0</v>
      </c>
      <c r="H271" s="137" t="s">
        <v>218</v>
      </c>
    </row>
    <row r="272" spans="1:8" s="33" customFormat="1" ht="46.8" x14ac:dyDescent="0.3">
      <c r="A272" s="321">
        <v>42</v>
      </c>
      <c r="B272" s="322"/>
      <c r="C272" s="323"/>
      <c r="D272" s="74" t="s">
        <v>35</v>
      </c>
      <c r="E272" s="75">
        <f t="shared" si="126"/>
        <v>1670</v>
      </c>
      <c r="F272" s="75">
        <f t="shared" si="126"/>
        <v>0</v>
      </c>
      <c r="G272" s="118">
        <f t="shared" si="126"/>
        <v>0</v>
      </c>
      <c r="H272" s="137" t="s">
        <v>218</v>
      </c>
    </row>
    <row r="273" spans="1:8" s="33" customFormat="1" ht="30" customHeight="1" x14ac:dyDescent="0.3">
      <c r="A273" s="321">
        <v>422</v>
      </c>
      <c r="B273" s="322"/>
      <c r="C273" s="323"/>
      <c r="D273" s="74" t="s">
        <v>73</v>
      </c>
      <c r="E273" s="75">
        <f t="shared" si="126"/>
        <v>1670</v>
      </c>
      <c r="F273" s="75">
        <f t="shared" si="126"/>
        <v>0</v>
      </c>
      <c r="G273" s="118">
        <f t="shared" si="126"/>
        <v>0</v>
      </c>
      <c r="H273" s="137" t="s">
        <v>218</v>
      </c>
    </row>
    <row r="274" spans="1:8" ht="15.6" x14ac:dyDescent="0.3">
      <c r="A274" s="324">
        <v>42273</v>
      </c>
      <c r="B274" s="325"/>
      <c r="C274" s="326"/>
      <c r="D274" s="76" t="s">
        <v>200</v>
      </c>
      <c r="E274" s="77">
        <v>1670</v>
      </c>
      <c r="F274" s="77">
        <v>0</v>
      </c>
      <c r="G274" s="119">
        <v>0</v>
      </c>
      <c r="H274" s="137" t="s">
        <v>218</v>
      </c>
    </row>
    <row r="275" spans="1:8" ht="15.6" x14ac:dyDescent="0.3">
      <c r="A275" s="81"/>
      <c r="B275" s="81"/>
      <c r="C275" s="81"/>
      <c r="D275" s="81"/>
      <c r="E275" s="81"/>
      <c r="F275" s="81"/>
      <c r="G275" s="81"/>
    </row>
  </sheetData>
  <mergeCells count="271">
    <mergeCell ref="A143:C143"/>
    <mergeCell ref="A4:H4"/>
    <mergeCell ref="A7:D7"/>
    <mergeCell ref="A155:C155"/>
    <mergeCell ref="A243:C243"/>
    <mergeCell ref="A244:C244"/>
    <mergeCell ref="A245:C245"/>
    <mergeCell ref="A26:C26"/>
    <mergeCell ref="A27:C27"/>
    <mergeCell ref="A175:C175"/>
    <mergeCell ref="A192:C192"/>
    <mergeCell ref="A191:C191"/>
    <mergeCell ref="A198:C198"/>
    <mergeCell ref="A202:C202"/>
    <mergeCell ref="A203:C203"/>
    <mergeCell ref="A209:C209"/>
    <mergeCell ref="A121:C121"/>
    <mergeCell ref="A122:C122"/>
    <mergeCell ref="A87:C87"/>
    <mergeCell ref="A88:C88"/>
    <mergeCell ref="A89:C89"/>
    <mergeCell ref="A90:C90"/>
    <mergeCell ref="A91:C91"/>
    <mergeCell ref="A92:C92"/>
    <mergeCell ref="A123:C123"/>
    <mergeCell ref="A124:C124"/>
    <mergeCell ref="A125:C125"/>
    <mergeCell ref="A79:C79"/>
    <mergeCell ref="A80:C80"/>
    <mergeCell ref="A81:C81"/>
    <mergeCell ref="A106:C106"/>
    <mergeCell ref="A107:C107"/>
    <mergeCell ref="A108:C108"/>
    <mergeCell ref="A109:C109"/>
    <mergeCell ref="A118:C118"/>
    <mergeCell ref="A119:C119"/>
    <mergeCell ref="A120:C120"/>
    <mergeCell ref="A93:C93"/>
    <mergeCell ref="A105:C105"/>
    <mergeCell ref="A116:C116"/>
    <mergeCell ref="A113:C113"/>
    <mergeCell ref="A114:C114"/>
    <mergeCell ref="A115:C115"/>
    <mergeCell ref="A110:C110"/>
    <mergeCell ref="A111:C111"/>
    <mergeCell ref="A112:C112"/>
    <mergeCell ref="A53:C53"/>
    <mergeCell ref="A54:C54"/>
    <mergeCell ref="A55:C55"/>
    <mergeCell ref="A40:C40"/>
    <mergeCell ref="A41:C41"/>
    <mergeCell ref="A42:C42"/>
    <mergeCell ref="A66:C66"/>
    <mergeCell ref="A67:C67"/>
    <mergeCell ref="A68:C68"/>
    <mergeCell ref="A45:C45"/>
    <mergeCell ref="A60:C60"/>
    <mergeCell ref="A61:C61"/>
    <mergeCell ref="A62:C62"/>
    <mergeCell ref="A46:C46"/>
    <mergeCell ref="A47:C47"/>
    <mergeCell ref="A48:C48"/>
    <mergeCell ref="A49:C49"/>
    <mergeCell ref="A63:C63"/>
    <mergeCell ref="A64:C64"/>
    <mergeCell ref="A65:C65"/>
    <mergeCell ref="A69:C69"/>
    <mergeCell ref="A267:C267"/>
    <mergeCell ref="A268:C268"/>
    <mergeCell ref="A212:C212"/>
    <mergeCell ref="A213:C213"/>
    <mergeCell ref="A214:C214"/>
    <mergeCell ref="A221:C221"/>
    <mergeCell ref="A218:C218"/>
    <mergeCell ref="A219:C219"/>
    <mergeCell ref="A216:C216"/>
    <mergeCell ref="A215:C215"/>
    <mergeCell ref="A217:C217"/>
    <mergeCell ref="A222:C222"/>
    <mergeCell ref="A223:C223"/>
    <mergeCell ref="A220:C220"/>
    <mergeCell ref="A254:C254"/>
    <mergeCell ref="A236:C236"/>
    <mergeCell ref="A237:C237"/>
    <mergeCell ref="A255:C255"/>
    <mergeCell ref="A211:C211"/>
    <mergeCell ref="A210:C210"/>
    <mergeCell ref="A260:C260"/>
    <mergeCell ref="A261:C261"/>
    <mergeCell ref="A144:C144"/>
    <mergeCell ref="A28:C28"/>
    <mergeCell ref="A29:C29"/>
    <mergeCell ref="A30:C30"/>
    <mergeCell ref="A176:C176"/>
    <mergeCell ref="A32:C32"/>
    <mergeCell ref="A117:C117"/>
    <mergeCell ref="A190:C190"/>
    <mergeCell ref="A98:C98"/>
    <mergeCell ref="A99:C99"/>
    <mergeCell ref="A100:C100"/>
    <mergeCell ref="A101:C101"/>
    <mergeCell ref="A102:C102"/>
    <mergeCell ref="A33:C33"/>
    <mergeCell ref="A34:C34"/>
    <mergeCell ref="A35:C35"/>
    <mergeCell ref="A36:C36"/>
    <mergeCell ref="A96:C96"/>
    <mergeCell ref="A97:C97"/>
    <mergeCell ref="A44:C44"/>
    <mergeCell ref="A82:C82"/>
    <mergeCell ref="A83:C83"/>
    <mergeCell ref="A84:C84"/>
    <mergeCell ref="A132:C132"/>
    <mergeCell ref="A133:C133"/>
    <mergeCell ref="A8:C8"/>
    <mergeCell ref="A130:C130"/>
    <mergeCell ref="A131:C131"/>
    <mergeCell ref="A138:C138"/>
    <mergeCell ref="A139:C139"/>
    <mergeCell ref="A140:C140"/>
    <mergeCell ref="A2:G2"/>
    <mergeCell ref="A6:C6"/>
    <mergeCell ref="A10:C10"/>
    <mergeCell ref="A11:C11"/>
    <mergeCell ref="A31:C31"/>
    <mergeCell ref="A9:C9"/>
    <mergeCell ref="A12:C12"/>
    <mergeCell ref="A39:C39"/>
    <mergeCell ref="A43:C43"/>
    <mergeCell ref="A50:C50"/>
    <mergeCell ref="A51:C51"/>
    <mergeCell ref="A52:C52"/>
    <mergeCell ref="A56:C56"/>
    <mergeCell ref="A57:C57"/>
    <mergeCell ref="A58:C58"/>
    <mergeCell ref="A59:C59"/>
    <mergeCell ref="A103:C103"/>
    <mergeCell ref="A104:C104"/>
    <mergeCell ref="A142:C142"/>
    <mergeCell ref="A146:C146"/>
    <mergeCell ref="A147:C147"/>
    <mergeCell ref="A134:C134"/>
    <mergeCell ref="A135:C135"/>
    <mergeCell ref="A136:C136"/>
    <mergeCell ref="A137:C137"/>
    <mergeCell ref="A141:C141"/>
    <mergeCell ref="A168:C168"/>
    <mergeCell ref="A166:C166"/>
    <mergeCell ref="A167:C167"/>
    <mergeCell ref="A145:C145"/>
    <mergeCell ref="A157:C157"/>
    <mergeCell ref="A158:C158"/>
    <mergeCell ref="A159:C159"/>
    <mergeCell ref="A160:C160"/>
    <mergeCell ref="A148:C148"/>
    <mergeCell ref="A149:C149"/>
    <mergeCell ref="A152:C152"/>
    <mergeCell ref="A153:C153"/>
    <mergeCell ref="A156:C156"/>
    <mergeCell ref="A150:C150"/>
    <mergeCell ref="A151:C151"/>
    <mergeCell ref="A154:C154"/>
    <mergeCell ref="A169:C169"/>
    <mergeCell ref="A172:C172"/>
    <mergeCell ref="A161:C161"/>
    <mergeCell ref="A162:C162"/>
    <mergeCell ref="A163:C163"/>
    <mergeCell ref="A164:C164"/>
    <mergeCell ref="A165:C165"/>
    <mergeCell ref="A170:C170"/>
    <mergeCell ref="A173:C173"/>
    <mergeCell ref="A171:C171"/>
    <mergeCell ref="A181:C181"/>
    <mergeCell ref="A183:C183"/>
    <mergeCell ref="A182:C182"/>
    <mergeCell ref="A13:C13"/>
    <mergeCell ref="A16:C16"/>
    <mergeCell ref="A17:C17"/>
    <mergeCell ref="A14:C14"/>
    <mergeCell ref="A15:C15"/>
    <mergeCell ref="A18:C18"/>
    <mergeCell ref="A22:C22"/>
    <mergeCell ref="A37:C37"/>
    <mergeCell ref="A38:C38"/>
    <mergeCell ref="A20:C20"/>
    <mergeCell ref="A21:C21"/>
    <mergeCell ref="A23:C23"/>
    <mergeCell ref="A24:C24"/>
    <mergeCell ref="A25:C25"/>
    <mergeCell ref="A177:C177"/>
    <mergeCell ref="A178:C178"/>
    <mergeCell ref="A179:C179"/>
    <mergeCell ref="A180:C180"/>
    <mergeCell ref="A19:C19"/>
    <mergeCell ref="A70:C70"/>
    <mergeCell ref="A71:C71"/>
    <mergeCell ref="A72:C72"/>
    <mergeCell ref="A73:C73"/>
    <mergeCell ref="A74:C74"/>
    <mergeCell ref="A95:C95"/>
    <mergeCell ref="A75:C75"/>
    <mergeCell ref="A76:C76"/>
    <mergeCell ref="A77:C77"/>
    <mergeCell ref="A78:C78"/>
    <mergeCell ref="A94:C94"/>
    <mergeCell ref="A85:C85"/>
    <mergeCell ref="A86:C86"/>
    <mergeCell ref="A126:C126"/>
    <mergeCell ref="A127:C127"/>
    <mergeCell ref="A128:C128"/>
    <mergeCell ref="A129:C129"/>
    <mergeCell ref="A247:C247"/>
    <mergeCell ref="A253:C253"/>
    <mergeCell ref="A248:C248"/>
    <mergeCell ref="A249:C249"/>
    <mergeCell ref="A246:C246"/>
    <mergeCell ref="A174:C174"/>
    <mergeCell ref="A184:C184"/>
    <mergeCell ref="A185:C185"/>
    <mergeCell ref="A186:C186"/>
    <mergeCell ref="A187:C187"/>
    <mergeCell ref="A188:C188"/>
    <mergeCell ref="A189:C189"/>
    <mergeCell ref="A199:C199"/>
    <mergeCell ref="A197:C197"/>
    <mergeCell ref="A200:C200"/>
    <mergeCell ref="A201:C201"/>
    <mergeCell ref="A193:C193"/>
    <mergeCell ref="A194:C194"/>
    <mergeCell ref="A195:C195"/>
    <mergeCell ref="A196:C196"/>
    <mergeCell ref="A266:C266"/>
    <mergeCell ref="A224:C224"/>
    <mergeCell ref="A225:C225"/>
    <mergeCell ref="A226:C226"/>
    <mergeCell ref="A227:C227"/>
    <mergeCell ref="A228:C228"/>
    <mergeCell ref="A256:C256"/>
    <mergeCell ref="A257:C257"/>
    <mergeCell ref="A258:C258"/>
    <mergeCell ref="A259:C259"/>
    <mergeCell ref="A265:C265"/>
    <mergeCell ref="A251:C251"/>
    <mergeCell ref="A262:C262"/>
    <mergeCell ref="A263:C263"/>
    <mergeCell ref="A264:C264"/>
    <mergeCell ref="A252:C252"/>
    <mergeCell ref="A204:C204"/>
    <mergeCell ref="A205:C205"/>
    <mergeCell ref="A206:C206"/>
    <mergeCell ref="A207:C207"/>
    <mergeCell ref="A208:C208"/>
    <mergeCell ref="A274:C274"/>
    <mergeCell ref="A269:C269"/>
    <mergeCell ref="A270:C270"/>
    <mergeCell ref="A271:C271"/>
    <mergeCell ref="A272:C272"/>
    <mergeCell ref="A273:C273"/>
    <mergeCell ref="A240:C240"/>
    <mergeCell ref="A241:C241"/>
    <mergeCell ref="A229:C229"/>
    <mergeCell ref="A230:C230"/>
    <mergeCell ref="A231:C231"/>
    <mergeCell ref="A232:C232"/>
    <mergeCell ref="A233:C233"/>
    <mergeCell ref="A234:C234"/>
    <mergeCell ref="A242:C242"/>
    <mergeCell ref="A235:C235"/>
    <mergeCell ref="A238:C238"/>
    <mergeCell ref="A239:C239"/>
    <mergeCell ref="A250:C250"/>
  </mergeCells>
  <pageMargins left="0.7" right="0.7" top="0.75" bottom="0.75" header="0.3" footer="0.3"/>
  <pageSetup paperSize="9" scale="72" fitToHeight="0" orientation="portrait" horizontalDpi="4294967293" r:id="rId1"/>
  <headerFooter>
    <oddHeader xml:space="preserve"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Račun prihoda i rashoda</vt:lpstr>
      <vt:lpstr>Rashodi prema izvorima finan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2023-08-08T07:44:55Z</cp:lastPrinted>
  <dcterms:created xsi:type="dcterms:W3CDTF">2022-08-12T12:51:27Z</dcterms:created>
  <dcterms:modified xsi:type="dcterms:W3CDTF">2023-09-05T08:24:57Z</dcterms:modified>
</cp:coreProperties>
</file>