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Korisnik\Documents\FINANCIJSKI IZVJEŠTAJI\Financijski izvještaji 2018\0101-31122018\"/>
    </mc:Choice>
  </mc:AlternateContent>
  <bookViews>
    <workbookView xWindow="0" yWindow="0" windowWidth="28800" windowHeight="123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L32" i="37"/>
  <c r="K32" i="37"/>
  <c r="B2" i="37"/>
  <c r="B3" i="37"/>
  <c r="B4" i="37"/>
  <c r="B5" i="37"/>
  <c r="C5" i="37"/>
  <c r="G5" i="37" s="1"/>
  <c r="D5" i="37"/>
  <c r="B6" i="37"/>
  <c r="C6" i="37"/>
  <c r="G6" i="37" s="1"/>
  <c r="D6" i="37"/>
  <c r="B7" i="37"/>
  <c r="C7" i="37"/>
  <c r="G7" i="37" s="1"/>
  <c r="D7" i="37"/>
  <c r="B8" i="37"/>
  <c r="C8" i="37"/>
  <c r="G8" i="37" s="1"/>
  <c r="D8" i="37"/>
  <c r="B9" i="37"/>
  <c r="C9" i="37"/>
  <c r="G9" i="37" s="1"/>
  <c r="D9" i="37"/>
  <c r="B10" i="37"/>
  <c r="C10" i="37"/>
  <c r="G10" i="37" s="1"/>
  <c r="D10" i="37"/>
  <c r="B11" i="37"/>
  <c r="C11" i="37"/>
  <c r="G11" i="37" s="1"/>
  <c r="D11" i="37"/>
  <c r="B12" i="37"/>
  <c r="C12" i="37"/>
  <c r="G12" i="37" s="1"/>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D28" i="37"/>
  <c r="B29" i="37"/>
  <c r="C29" i="37"/>
  <c r="D29" i="37"/>
  <c r="B30" i="37"/>
  <c r="C30" i="37"/>
  <c r="D30" i="37"/>
  <c r="B31" i="37"/>
  <c r="G31" i="37" s="1"/>
  <c r="C31" i="37"/>
  <c r="D31" i="37"/>
  <c r="B32" i="37"/>
  <c r="C32" i="37"/>
  <c r="D32" i="37"/>
  <c r="B33" i="37"/>
  <c r="B34" i="37"/>
  <c r="C34" i="37"/>
  <c r="G34" i="37" s="1"/>
  <c r="D34" i="37"/>
  <c r="B35" i="37"/>
  <c r="C35" i="37"/>
  <c r="G35" i="37" s="1"/>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G57" i="37" s="1"/>
  <c r="C57" i="37"/>
  <c r="D57" i="37"/>
  <c r="B58" i="37"/>
  <c r="B59" i="37"/>
  <c r="G59" i="37" s="1"/>
  <c r="C59" i="37"/>
  <c r="D59" i="37"/>
  <c r="B60" i="37"/>
  <c r="G60" i="37" s="1"/>
  <c r="C60" i="37"/>
  <c r="D60" i="37"/>
  <c r="B61" i="37"/>
  <c r="B62" i="37"/>
  <c r="C62" i="37"/>
  <c r="D62" i="37"/>
  <c r="B63" i="37"/>
  <c r="G63" i="37" s="1"/>
  <c r="C63" i="37"/>
  <c r="D63" i="37"/>
  <c r="B64" i="37"/>
  <c r="B65" i="37"/>
  <c r="C65" i="37"/>
  <c r="D65" i="37"/>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G77" i="37" s="1"/>
  <c r="C77" i="37"/>
  <c r="D77" i="37"/>
  <c r="B78" i="37"/>
  <c r="C78" i="37"/>
  <c r="D78" i="37"/>
  <c r="B79" i="37"/>
  <c r="C79" i="37"/>
  <c r="D79" i="37"/>
  <c r="B80" i="37"/>
  <c r="G80" i="37" s="1"/>
  <c r="C80" i="37"/>
  <c r="D80" i="37"/>
  <c r="B81" i="37"/>
  <c r="G81" i="37" s="1"/>
  <c r="C81" i="37"/>
  <c r="D81" i="37"/>
  <c r="B82" i="37"/>
  <c r="C82" i="37"/>
  <c r="D82" i="37"/>
  <c r="B83" i="37"/>
  <c r="C83" i="37"/>
  <c r="D83" i="37"/>
  <c r="B84" i="37"/>
  <c r="B85" i="37"/>
  <c r="C85" i="37"/>
  <c r="D85" i="37"/>
  <c r="B86" i="37"/>
  <c r="C86" i="37"/>
  <c r="D86" i="37"/>
  <c r="B87" i="37"/>
  <c r="C87" i="37"/>
  <c r="D87" i="37"/>
  <c r="B88" i="37"/>
  <c r="G88" i="37" s="1"/>
  <c r="C88" i="37"/>
  <c r="D88" i="37"/>
  <c r="B89" i="37"/>
  <c r="C89" i="37"/>
  <c r="D89" i="37"/>
  <c r="B90" i="37"/>
  <c r="C90" i="37"/>
  <c r="D90" i="37"/>
  <c r="B91" i="37"/>
  <c r="B92" i="37"/>
  <c r="G92" i="37" s="1"/>
  <c r="C92" i="37"/>
  <c r="D92" i="37"/>
  <c r="B93" i="37"/>
  <c r="G93" i="37" s="1"/>
  <c r="C93" i="37"/>
  <c r="D93" i="37"/>
  <c r="B94" i="37"/>
  <c r="C94" i="37"/>
  <c r="D94" i="37"/>
  <c r="B95" i="37"/>
  <c r="C95" i="37"/>
  <c r="D95" i="37"/>
  <c r="B96" i="37"/>
  <c r="G96" i="37" s="1"/>
  <c r="C96" i="37"/>
  <c r="D96" i="37"/>
  <c r="B97" i="37"/>
  <c r="G97" i="37" s="1"/>
  <c r="C97" i="37"/>
  <c r="D97" i="37"/>
  <c r="B98" i="37"/>
  <c r="C98" i="37"/>
  <c r="D98" i="37"/>
  <c r="B99" i="37"/>
  <c r="B100" i="37"/>
  <c r="C100" i="37"/>
  <c r="D100" i="37"/>
  <c r="B101" i="37"/>
  <c r="C101" i="37"/>
  <c r="D101" i="37"/>
  <c r="B102" i="37"/>
  <c r="C102" i="37"/>
  <c r="D102" i="37"/>
  <c r="B103" i="37"/>
  <c r="G103" i="37" s="1"/>
  <c r="C103" i="37"/>
  <c r="D103" i="37"/>
  <c r="B104" i="37"/>
  <c r="C104" i="37"/>
  <c r="D104" i="37"/>
  <c r="B105" i="37"/>
  <c r="C105" i="37"/>
  <c r="D105" i="37"/>
  <c r="B106" i="37"/>
  <c r="B107" i="37"/>
  <c r="B108" i="37"/>
  <c r="C108" i="37"/>
  <c r="D108" i="37"/>
  <c r="B109" i="37"/>
  <c r="C109" i="37"/>
  <c r="D109" i="37"/>
  <c r="B110" i="37"/>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B118" i="37"/>
  <c r="G118" i="37" s="1"/>
  <c r="C118" i="37"/>
  <c r="D118" i="37"/>
  <c r="B119" i="37"/>
  <c r="G119" i="37" s="1"/>
  <c r="C119" i="37"/>
  <c r="D119" i="37"/>
  <c r="B120" i="37"/>
  <c r="B121" i="37"/>
  <c r="C121" i="37"/>
  <c r="D121" i="37"/>
  <c r="B122" i="37"/>
  <c r="G122" i="37" s="1"/>
  <c r="C122" i="37"/>
  <c r="D122" i="37"/>
  <c r="B123" i="37"/>
  <c r="C123" i="37"/>
  <c r="D123" i="37"/>
  <c r="B124" i="37"/>
  <c r="B125" i="37"/>
  <c r="B126" i="37"/>
  <c r="G126" i="37" s="1"/>
  <c r="C126" i="37"/>
  <c r="D126" i="37"/>
  <c r="B127" i="37"/>
  <c r="C127" i="37"/>
  <c r="D127" i="37"/>
  <c r="B128" i="37"/>
  <c r="B129" i="37"/>
  <c r="C129" i="37"/>
  <c r="D129" i="37"/>
  <c r="B130" i="37"/>
  <c r="C130" i="37"/>
  <c r="D130" i="37"/>
  <c r="B131" i="37"/>
  <c r="B132" i="37"/>
  <c r="B133" i="37"/>
  <c r="C133" i="37"/>
  <c r="D133" i="37"/>
  <c r="B134" i="37"/>
  <c r="C134" i="37"/>
  <c r="D134" i="37"/>
  <c r="G134" i="37"/>
  <c r="B135" i="37"/>
  <c r="C135" i="37"/>
  <c r="D135" i="37"/>
  <c r="G135" i="37"/>
  <c r="B136" i="37"/>
  <c r="C136" i="37"/>
  <c r="D136" i="37"/>
  <c r="G136" i="37"/>
  <c r="B137" i="37"/>
  <c r="B138" i="37"/>
  <c r="B139" i="37"/>
  <c r="C139" i="37"/>
  <c r="G139" i="37" s="1"/>
  <c r="D139" i="37"/>
  <c r="B140" i="37"/>
  <c r="C140" i="37"/>
  <c r="G140" i="37" s="1"/>
  <c r="D140" i="37"/>
  <c r="B141" i="37"/>
  <c r="C141" i="37"/>
  <c r="G141" i="37" s="1"/>
  <c r="D141" i="37"/>
  <c r="B142" i="37"/>
  <c r="C142" i="37"/>
  <c r="G142" i="37" s="1"/>
  <c r="D142" i="37"/>
  <c r="B143" i="37"/>
  <c r="C143" i="37"/>
  <c r="G143" i="37" s="1"/>
  <c r="D143" i="37"/>
  <c r="B144" i="37"/>
  <c r="C144" i="37"/>
  <c r="G144" i="37" s="1"/>
  <c r="D144" i="37"/>
  <c r="B145" i="37"/>
  <c r="C145" i="37"/>
  <c r="G145" i="37" s="1"/>
  <c r="D145" i="37"/>
  <c r="B146" i="37"/>
  <c r="C146" i="37"/>
  <c r="G146" i="37" s="1"/>
  <c r="D146" i="37"/>
  <c r="B147" i="37"/>
  <c r="C147" i="37"/>
  <c r="G147" i="37" s="1"/>
  <c r="D147" i="37"/>
  <c r="B148" i="37"/>
  <c r="C148" i="37"/>
  <c r="G148" i="37" s="1"/>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H159" i="37" s="1"/>
  <c r="B160" i="37"/>
  <c r="C160" i="37"/>
  <c r="D160" i="37"/>
  <c r="B161" i="37"/>
  <c r="B162" i="37"/>
  <c r="B163" i="37"/>
  <c r="C163" i="37"/>
  <c r="D163" i="37"/>
  <c r="B164" i="37"/>
  <c r="C164" i="37"/>
  <c r="D164" i="37"/>
  <c r="B165" i="37"/>
  <c r="C165" i="37"/>
  <c r="D165" i="37"/>
  <c r="B166" i="37"/>
  <c r="C166" i="37"/>
  <c r="H166" i="37" s="1"/>
  <c r="D166" i="37"/>
  <c r="B167" i="37"/>
  <c r="B168" i="37"/>
  <c r="C168" i="37"/>
  <c r="H168" i="37" s="1"/>
  <c r="D168" i="37"/>
  <c r="B169" i="37"/>
  <c r="C169" i="37"/>
  <c r="D169" i="37"/>
  <c r="H169" i="37" s="1"/>
  <c r="B170" i="37"/>
  <c r="C170" i="37"/>
  <c r="D170" i="37"/>
  <c r="B171" i="37"/>
  <c r="C171" i="37"/>
  <c r="D171" i="37"/>
  <c r="B172" i="37"/>
  <c r="C172" i="37"/>
  <c r="D172" i="37"/>
  <c r="B173" i="37"/>
  <c r="G173" i="37" s="1"/>
  <c r="C173" i="37"/>
  <c r="D173" i="37"/>
  <c r="B174" i="37"/>
  <c r="C174" i="37"/>
  <c r="D174" i="37"/>
  <c r="B175" i="37"/>
  <c r="B176" i="37"/>
  <c r="C176" i="37"/>
  <c r="G176" i="37" s="1"/>
  <c r="D176" i="37"/>
  <c r="B177" i="37"/>
  <c r="C177" i="37"/>
  <c r="D177" i="37"/>
  <c r="B178" i="37"/>
  <c r="C178" i="37"/>
  <c r="G178" i="37" s="1"/>
  <c r="D178" i="37"/>
  <c r="B179" i="37"/>
  <c r="C179" i="37"/>
  <c r="D179" i="37"/>
  <c r="B180" i="37"/>
  <c r="C180" i="37"/>
  <c r="G180" i="37" s="1"/>
  <c r="D180" i="37"/>
  <c r="B181" i="37"/>
  <c r="C181" i="37"/>
  <c r="D181" i="37"/>
  <c r="B182" i="37"/>
  <c r="C182" i="37"/>
  <c r="H182" i="37" s="1"/>
  <c r="D182" i="37"/>
  <c r="B183" i="37"/>
  <c r="C183" i="37"/>
  <c r="D183" i="37"/>
  <c r="H183" i="37" s="1"/>
  <c r="B184" i="37"/>
  <c r="C184" i="37"/>
  <c r="G184" i="37" s="1"/>
  <c r="D184" i="37"/>
  <c r="B185" i="37"/>
  <c r="C185" i="37"/>
  <c r="G185" i="37" s="1"/>
  <c r="D185" i="37"/>
  <c r="B186" i="37"/>
  <c r="B187" i="37"/>
  <c r="G187" i="37" s="1"/>
  <c r="C187" i="37"/>
  <c r="D187" i="37"/>
  <c r="B188" i="37"/>
  <c r="C188" i="37"/>
  <c r="H188" i="37" s="1"/>
  <c r="D188" i="37"/>
  <c r="B189" i="37"/>
  <c r="C189" i="37"/>
  <c r="G189" i="37" s="1"/>
  <c r="D189" i="37"/>
  <c r="B190" i="37"/>
  <c r="C190" i="37"/>
  <c r="G190" i="37" s="1"/>
  <c r="D190" i="37"/>
  <c r="B191" i="37"/>
  <c r="C191" i="37"/>
  <c r="G191" i="37" s="1"/>
  <c r="D191" i="37"/>
  <c r="B192" i="37"/>
  <c r="C192" i="37"/>
  <c r="G192" i="37" s="1"/>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G201" i="37" s="1"/>
  <c r="C201" i="37"/>
  <c r="D201" i="37"/>
  <c r="B202" i="37"/>
  <c r="C202" i="37"/>
  <c r="D202" i="37"/>
  <c r="B203" i="37"/>
  <c r="C203" i="37"/>
  <c r="D203" i="37"/>
  <c r="B204" i="37"/>
  <c r="G204" i="37" s="1"/>
  <c r="C204" i="37"/>
  <c r="D204" i="37"/>
  <c r="B205" i="37"/>
  <c r="G205" i="37" s="1"/>
  <c r="C205" i="37"/>
  <c r="D205" i="37"/>
  <c r="B206" i="37"/>
  <c r="C206" i="37"/>
  <c r="D206" i="37"/>
  <c r="B207" i="37"/>
  <c r="C207" i="37"/>
  <c r="D207" i="37"/>
  <c r="B208" i="37"/>
  <c r="B209" i="37"/>
  <c r="C209" i="37"/>
  <c r="D209" i="37"/>
  <c r="H209" i="37" s="1"/>
  <c r="B210" i="37"/>
  <c r="C210" i="37"/>
  <c r="G210" i="37" s="1"/>
  <c r="D210" i="37"/>
  <c r="B211" i="37"/>
  <c r="C211" i="37"/>
  <c r="D211" i="37"/>
  <c r="B212" i="37"/>
  <c r="C212" i="37"/>
  <c r="G212" i="37" s="1"/>
  <c r="D212" i="37"/>
  <c r="B213" i="37"/>
  <c r="B214" i="37"/>
  <c r="B215" i="37"/>
  <c r="C215" i="37"/>
  <c r="D215" i="37"/>
  <c r="G215" i="37"/>
  <c r="B216" i="37"/>
  <c r="C216" i="37"/>
  <c r="D216" i="37"/>
  <c r="G216" i="37"/>
  <c r="B217" i="37"/>
  <c r="B218" i="37"/>
  <c r="G218" i="37" s="1"/>
  <c r="C218" i="37"/>
  <c r="D218" i="37"/>
  <c r="B219" i="37"/>
  <c r="G219" i="37" s="1"/>
  <c r="C219" i="37"/>
  <c r="D219" i="37"/>
  <c r="B220" i="37"/>
  <c r="C220" i="37"/>
  <c r="D220" i="37"/>
  <c r="B221" i="37"/>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D231" i="37"/>
  <c r="B232" i="37"/>
  <c r="B233" i="37"/>
  <c r="C233" i="37"/>
  <c r="G233" i="37" s="1"/>
  <c r="D233" i="37"/>
  <c r="B234" i="37"/>
  <c r="C234" i="37"/>
  <c r="G234" i="37" s="1"/>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G243" i="37" s="1"/>
  <c r="C243" i="37"/>
  <c r="D243" i="37"/>
  <c r="B244" i="37"/>
  <c r="C244" i="37"/>
  <c r="D244" i="37"/>
  <c r="B245" i="37"/>
  <c r="C245" i="37"/>
  <c r="D245" i="37"/>
  <c r="B246" i="37"/>
  <c r="G246" i="37" s="1"/>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G260" i="37" s="1"/>
  <c r="D260" i="37"/>
  <c r="B261" i="37"/>
  <c r="C261" i="37"/>
  <c r="G261" i="37" s="1"/>
  <c r="D261" i="37"/>
  <c r="B262" i="37"/>
  <c r="C262" i="37"/>
  <c r="G262" i="37" s="1"/>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G274" i="37" s="1"/>
  <c r="C274" i="37"/>
  <c r="D274" i="37"/>
  <c r="B275" i="37"/>
  <c r="G275" i="37" s="1"/>
  <c r="C275" i="37"/>
  <c r="D275" i="37"/>
  <c r="B276" i="37"/>
  <c r="C276" i="37"/>
  <c r="D276" i="37"/>
  <c r="B277" i="37"/>
  <c r="C277" i="37"/>
  <c r="D277" i="37"/>
  <c r="B278" i="37"/>
  <c r="G278" i="37" s="1"/>
  <c r="C278" i="37"/>
  <c r="D278" i="37"/>
  <c r="B279" i="37"/>
  <c r="G279" i="37" s="1"/>
  <c r="C279" i="37"/>
  <c r="D279" i="37"/>
  <c r="B280" i="37"/>
  <c r="B281" i="37"/>
  <c r="B282" i="37"/>
  <c r="B283" i="37"/>
  <c r="B284" i="37"/>
  <c r="B285" i="37"/>
  <c r="C285" i="37"/>
  <c r="D285" i="37"/>
  <c r="B286" i="37"/>
  <c r="C286" i="37"/>
  <c r="D286" i="37"/>
  <c r="B287" i="37"/>
  <c r="C287" i="37"/>
  <c r="D287" i="37"/>
  <c r="B288" i="37"/>
  <c r="C288" i="37"/>
  <c r="D288" i="37"/>
  <c r="B289" i="37"/>
  <c r="C289" i="37"/>
  <c r="G289" i="37" s="1"/>
  <c r="D289" i="37"/>
  <c r="B290" i="37"/>
  <c r="B291" i="37"/>
  <c r="B292" i="37"/>
  <c r="B293" i="37"/>
  <c r="C293" i="37"/>
  <c r="D293" i="37"/>
  <c r="B294" i="37"/>
  <c r="G294" i="37" s="1"/>
  <c r="C294" i="37"/>
  <c r="D294" i="37"/>
  <c r="B295" i="37"/>
  <c r="G295" i="37" s="1"/>
  <c r="C295" i="37"/>
  <c r="D295" i="37"/>
  <c r="B296" i="37"/>
  <c r="B297" i="37"/>
  <c r="C297" i="37"/>
  <c r="G297" i="37" s="1"/>
  <c r="D297" i="37"/>
  <c r="B298" i="37"/>
  <c r="C298" i="37"/>
  <c r="G298" i="37" s="1"/>
  <c r="D298" i="37"/>
  <c r="B299" i="37"/>
  <c r="C299" i="37"/>
  <c r="G299" i="37" s="1"/>
  <c r="D299" i="37"/>
  <c r="B300" i="37"/>
  <c r="C300" i="37"/>
  <c r="G300" i="37" s="1"/>
  <c r="D300" i="37"/>
  <c r="B301" i="37"/>
  <c r="C301" i="37"/>
  <c r="G301" i="37" s="1"/>
  <c r="D301" i="37"/>
  <c r="B302" i="37"/>
  <c r="C302" i="37"/>
  <c r="G302" i="37" s="1"/>
  <c r="D302" i="37"/>
  <c r="B303" i="37"/>
  <c r="B304" i="37"/>
  <c r="B305" i="37"/>
  <c r="C305" i="37"/>
  <c r="D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G319" i="37" s="1"/>
  <c r="D319" i="37"/>
  <c r="B320" i="37"/>
  <c r="C320" i="37"/>
  <c r="G320" i="37" s="1"/>
  <c r="D320" i="37"/>
  <c r="B321" i="37"/>
  <c r="C321" i="37"/>
  <c r="G321" i="37" s="1"/>
  <c r="D321" i="37"/>
  <c r="B322" i="37"/>
  <c r="C322" i="37"/>
  <c r="G322" i="37" s="1"/>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D357" i="37"/>
  <c r="B358" i="37"/>
  <c r="C358" i="37"/>
  <c r="D358" i="37"/>
  <c r="G358" i="37" s="1"/>
  <c r="B359" i="37"/>
  <c r="C359" i="37"/>
  <c r="D359" i="37"/>
  <c r="B360" i="37"/>
  <c r="C360" i="37"/>
  <c r="D360" i="37"/>
  <c r="B361" i="37"/>
  <c r="B362" i="37"/>
  <c r="C362" i="37"/>
  <c r="D362" i="37"/>
  <c r="H362" i="37" s="1"/>
  <c r="B363" i="37"/>
  <c r="C363" i="37"/>
  <c r="D363" i="37"/>
  <c r="B364" i="37"/>
  <c r="C364" i="37"/>
  <c r="D364" i="37"/>
  <c r="G364" i="37" s="1"/>
  <c r="B365" i="37"/>
  <c r="C365" i="37"/>
  <c r="D365" i="37"/>
  <c r="B366" i="37"/>
  <c r="C366" i="37"/>
  <c r="D366" i="37"/>
  <c r="B367" i="37"/>
  <c r="C367" i="37"/>
  <c r="D367" i="37"/>
  <c r="B368" i="37"/>
  <c r="C368" i="37"/>
  <c r="D368" i="37"/>
  <c r="G368" i="37" s="1"/>
  <c r="B369" i="37"/>
  <c r="C369" i="37"/>
  <c r="D369" i="37"/>
  <c r="B370" i="37"/>
  <c r="B371" i="37"/>
  <c r="C371" i="37"/>
  <c r="D371" i="37"/>
  <c r="G371" i="37" s="1"/>
  <c r="B372" i="37"/>
  <c r="C372" i="37"/>
  <c r="D372" i="37"/>
  <c r="B373" i="37"/>
  <c r="C373" i="37"/>
  <c r="D373" i="37"/>
  <c r="B374" i="37"/>
  <c r="C374" i="37"/>
  <c r="D374" i="37"/>
  <c r="B375" i="37"/>
  <c r="B376" i="37"/>
  <c r="C376" i="37"/>
  <c r="D376" i="37"/>
  <c r="B377" i="37"/>
  <c r="C377" i="37"/>
  <c r="D377" i="37"/>
  <c r="B378" i="37"/>
  <c r="C378" i="37"/>
  <c r="D378" i="37"/>
  <c r="G378" i="37" s="1"/>
  <c r="B379" i="37"/>
  <c r="C379" i="37"/>
  <c r="D379" i="37"/>
  <c r="G379" i="37" s="1"/>
  <c r="B380" i="37"/>
  <c r="B381" i="37"/>
  <c r="C381" i="37"/>
  <c r="D381" i="37"/>
  <c r="G381" i="37" s="1"/>
  <c r="B382" i="37"/>
  <c r="C382" i="37"/>
  <c r="D382" i="37"/>
  <c r="B383" i="37"/>
  <c r="B384" i="37"/>
  <c r="C384" i="37"/>
  <c r="D384" i="37"/>
  <c r="B385" i="37"/>
  <c r="C385" i="37"/>
  <c r="D385" i="37"/>
  <c r="B386" i="37"/>
  <c r="C386" i="37"/>
  <c r="D386" i="37"/>
  <c r="G386" i="37" s="1"/>
  <c r="B387" i="37"/>
  <c r="C387" i="37"/>
  <c r="D387" i="37"/>
  <c r="G387" i="37" s="1"/>
  <c r="B388" i="37"/>
  <c r="B389" i="37"/>
  <c r="B390" i="37"/>
  <c r="C390" i="37"/>
  <c r="D390" i="37"/>
  <c r="G390" i="37" s="1"/>
  <c r="B391" i="37"/>
  <c r="C391" i="37"/>
  <c r="D391" i="37"/>
  <c r="G391" i="37" s="1"/>
  <c r="B392" i="37"/>
  <c r="B393" i="37"/>
  <c r="C393" i="37"/>
  <c r="D393" i="37"/>
  <c r="G393" i="37" s="1"/>
  <c r="B394" i="37"/>
  <c r="B395" i="37"/>
  <c r="C395" i="37"/>
  <c r="D395" i="37"/>
  <c r="G395" i="37"/>
  <c r="B396" i="37"/>
  <c r="C396" i="37"/>
  <c r="D396" i="37"/>
  <c r="G396" i="37"/>
  <c r="B397" i="37"/>
  <c r="C397" i="37"/>
  <c r="D397" i="37"/>
  <c r="G397" i="37"/>
  <c r="B398" i="37"/>
  <c r="C398" i="37"/>
  <c r="D398" i="37"/>
  <c r="G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G420" i="37" s="1"/>
  <c r="B421" i="37"/>
  <c r="B422" i="37"/>
  <c r="C422" i="37"/>
  <c r="D422" i="37"/>
  <c r="G422" i="37"/>
  <c r="B423" i="37"/>
  <c r="C423" i="37"/>
  <c r="D423" i="37"/>
  <c r="G423" i="37"/>
  <c r="B424" i="37"/>
  <c r="C424" i="37"/>
  <c r="D424" i="37"/>
  <c r="G424" i="37"/>
  <c r="B425" i="37"/>
  <c r="C425" i="37"/>
  <c r="D425" i="37"/>
  <c r="G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B441" i="37"/>
  <c r="C441" i="37"/>
  <c r="D441" i="37"/>
  <c r="G441" i="37" s="1"/>
  <c r="B442" i="37"/>
  <c r="C442" i="37"/>
  <c r="D442" i="37"/>
  <c r="G442" i="37" s="1"/>
  <c r="B443" i="37"/>
  <c r="C443" i="37"/>
  <c r="D443" i="37"/>
  <c r="B444" i="37"/>
  <c r="C444" i="37"/>
  <c r="D444" i="37"/>
  <c r="B445" i="37"/>
  <c r="C445" i="37"/>
  <c r="D445" i="37"/>
  <c r="G445" i="37" s="1"/>
  <c r="B446" i="37"/>
  <c r="B447" i="37"/>
  <c r="G447" i="37" s="1"/>
  <c r="C447" i="37"/>
  <c r="D447" i="37"/>
  <c r="B448" i="37"/>
  <c r="G448" i="37" s="1"/>
  <c r="C448" i="37"/>
  <c r="D448" i="37"/>
  <c r="B449" i="37"/>
  <c r="G449" i="37" s="1"/>
  <c r="C449" i="37"/>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G494" i="37" s="1"/>
  <c r="C494" i="37"/>
  <c r="D494" i="37"/>
  <c r="B495" i="37"/>
  <c r="G495" i="37" s="1"/>
  <c r="C495" i="37"/>
  <c r="D495" i="37"/>
  <c r="B496" i="37"/>
  <c r="G496" i="37" s="1"/>
  <c r="C496" i="37"/>
  <c r="D496" i="37"/>
  <c r="B497" i="37"/>
  <c r="G497" i="37" s="1"/>
  <c r="C497" i="37"/>
  <c r="D497" i="37"/>
  <c r="B498" i="37"/>
  <c r="B499" i="37"/>
  <c r="C499" i="37"/>
  <c r="D499" i="37"/>
  <c r="B500" i="37"/>
  <c r="C500" i="37"/>
  <c r="D500" i="37"/>
  <c r="G500" i="37" s="1"/>
  <c r="B501" i="37"/>
  <c r="C501" i="37"/>
  <c r="D501" i="37"/>
  <c r="G501" i="37" s="1"/>
  <c r="B502" i="37"/>
  <c r="C502" i="37"/>
  <c r="D502" i="37"/>
  <c r="B503" i="37"/>
  <c r="C503" i="37"/>
  <c r="D503" i="37"/>
  <c r="B504" i="37"/>
  <c r="C504" i="37"/>
  <c r="D504" i="37"/>
  <c r="G504" i="37" s="1"/>
  <c r="B505" i="37"/>
  <c r="C505" i="37"/>
  <c r="D505" i="37"/>
  <c r="G505" i="37" s="1"/>
  <c r="B506" i="37"/>
  <c r="B507" i="37"/>
  <c r="B508" i="37"/>
  <c r="G508" i="37" s="1"/>
  <c r="C508" i="37"/>
  <c r="D508" i="37"/>
  <c r="B509" i="37"/>
  <c r="G509" i="37" s="1"/>
  <c r="C509" i="37"/>
  <c r="D509" i="37"/>
  <c r="B510" i="37"/>
  <c r="B511" i="37"/>
  <c r="G511" i="37" s="1"/>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G522" i="37" s="1"/>
  <c r="B523" i="37"/>
  <c r="C523" i="37"/>
  <c r="D523" i="37"/>
  <c r="G523" i="37" s="1"/>
  <c r="B524" i="37"/>
  <c r="C524" i="37"/>
  <c r="D524" i="37"/>
  <c r="B525" i="37"/>
  <c r="C525" i="37"/>
  <c r="D525" i="37"/>
  <c r="B526" i="37"/>
  <c r="B527" i="37"/>
  <c r="G527" i="37" s="1"/>
  <c r="C527" i="37"/>
  <c r="D527" i="37"/>
  <c r="B528" i="37"/>
  <c r="G528" i="37" s="1"/>
  <c r="C528" i="37"/>
  <c r="D528" i="37"/>
  <c r="B529" i="37"/>
  <c r="B530" i="37"/>
  <c r="G530" i="37" s="1"/>
  <c r="C530" i="37"/>
  <c r="D530" i="37"/>
  <c r="B531" i="37"/>
  <c r="G531" i="37" s="1"/>
  <c r="C531" i="37"/>
  <c r="D531" i="37"/>
  <c r="B532" i="37"/>
  <c r="G532" i="37" s="1"/>
  <c r="C532" i="37"/>
  <c r="D532" i="37"/>
  <c r="B533" i="37"/>
  <c r="G533" i="37" s="1"/>
  <c r="C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G543" i="37" s="1"/>
  <c r="B544" i="37"/>
  <c r="C544" i="37"/>
  <c r="D544" i="37"/>
  <c r="B545" i="37"/>
  <c r="C545" i="37"/>
  <c r="D545" i="37"/>
  <c r="B546" i="37"/>
  <c r="B547" i="37"/>
  <c r="C547" i="37"/>
  <c r="D547" i="37"/>
  <c r="B548" i="37"/>
  <c r="G548" i="37" s="1"/>
  <c r="C548" i="37"/>
  <c r="D548" i="37"/>
  <c r="B549" i="37"/>
  <c r="C549" i="37"/>
  <c r="D549" i="37"/>
  <c r="B550" i="37"/>
  <c r="C550" i="37"/>
  <c r="D550" i="37"/>
  <c r="B551" i="37"/>
  <c r="C551" i="37"/>
  <c r="D551" i="37"/>
  <c r="B552" i="37"/>
  <c r="G552" i="37" s="1"/>
  <c r="C552" i="37"/>
  <c r="D552" i="37"/>
  <c r="B553" i="37"/>
  <c r="C553" i="37"/>
  <c r="D553" i="37"/>
  <c r="B554" i="37"/>
  <c r="B555" i="37"/>
  <c r="G555" i="37" s="1"/>
  <c r="C555" i="37"/>
  <c r="D555" i="37"/>
  <c r="B556" i="37"/>
  <c r="G556" i="37" s="1"/>
  <c r="C556" i="37"/>
  <c r="D556" i="37"/>
  <c r="B557" i="37"/>
  <c r="G557" i="37" s="1"/>
  <c r="C557" i="37"/>
  <c r="D557" i="37"/>
  <c r="B558" i="37"/>
  <c r="B559" i="37"/>
  <c r="B560" i="37"/>
  <c r="C560" i="37"/>
  <c r="D560" i="37"/>
  <c r="G560" i="37" s="1"/>
  <c r="B561" i="37"/>
  <c r="C561" i="37"/>
  <c r="D561" i="37"/>
  <c r="G561" i="37" s="1"/>
  <c r="B562" i="37"/>
  <c r="B563" i="37"/>
  <c r="C563" i="37"/>
  <c r="D563" i="37"/>
  <c r="G563" i="37"/>
  <c r="B564" i="37"/>
  <c r="C564" i="37"/>
  <c r="D564" i="37"/>
  <c r="G564" i="37"/>
  <c r="B565" i="37"/>
  <c r="B566" i="37"/>
  <c r="C566" i="37"/>
  <c r="D566" i="37"/>
  <c r="B567" i="37"/>
  <c r="C567" i="37"/>
  <c r="D567" i="37"/>
  <c r="B568" i="37"/>
  <c r="B569" i="37"/>
  <c r="C569" i="37"/>
  <c r="D569" i="37"/>
  <c r="B570" i="37"/>
  <c r="G570" i="37" s="1"/>
  <c r="C570" i="37"/>
  <c r="D570" i="37"/>
  <c r="B571" i="37"/>
  <c r="B572" i="37"/>
  <c r="B573" i="37"/>
  <c r="C573" i="37"/>
  <c r="D573" i="37"/>
  <c r="G573" i="37"/>
  <c r="B574" i="37"/>
  <c r="C574" i="37"/>
  <c r="D574" i="37"/>
  <c r="G574" i="37"/>
  <c r="B575" i="37"/>
  <c r="C575" i="37"/>
  <c r="D575" i="37"/>
  <c r="G575" i="37"/>
  <c r="B576" i="37"/>
  <c r="B577" i="37"/>
  <c r="C577" i="37"/>
  <c r="D577" i="37"/>
  <c r="B578" i="37"/>
  <c r="B579" i="37"/>
  <c r="C579" i="37"/>
  <c r="D579" i="37"/>
  <c r="B580" i="37"/>
  <c r="C580" i="37"/>
  <c r="D580" i="37"/>
  <c r="B581" i="37"/>
  <c r="B582" i="37"/>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G597" i="37" s="1"/>
  <c r="D597" i="37"/>
  <c r="B598" i="37"/>
  <c r="C598" i="37"/>
  <c r="D598" i="37"/>
  <c r="B599" i="37"/>
  <c r="C599" i="37"/>
  <c r="D599" i="37"/>
  <c r="B600" i="37"/>
  <c r="C600" i="37"/>
  <c r="D600" i="37"/>
  <c r="B601" i="37"/>
  <c r="C601" i="37"/>
  <c r="G601" i="37" s="1"/>
  <c r="D601" i="37"/>
  <c r="B602" i="37"/>
  <c r="C602" i="37"/>
  <c r="D602" i="37"/>
  <c r="B603" i="37"/>
  <c r="B604" i="37"/>
  <c r="C604" i="37"/>
  <c r="D604" i="37"/>
  <c r="B605" i="37"/>
  <c r="C605" i="37"/>
  <c r="D605" i="37"/>
  <c r="B606" i="37"/>
  <c r="G606" i="37" s="1"/>
  <c r="C606" i="37"/>
  <c r="D606" i="37"/>
  <c r="B607" i="37"/>
  <c r="C607" i="37"/>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C618" i="37"/>
  <c r="D618" i="37"/>
  <c r="B619" i="37"/>
  <c r="C619" i="37"/>
  <c r="D619" i="37"/>
  <c r="B620" i="37"/>
  <c r="B621" i="37"/>
  <c r="C621" i="37"/>
  <c r="D621" i="37"/>
  <c r="B622" i="37"/>
  <c r="G622" i="37" s="1"/>
  <c r="C622" i="37"/>
  <c r="D622" i="37"/>
  <c r="B623" i="37"/>
  <c r="B624" i="37"/>
  <c r="G624" i="37" s="1"/>
  <c r="C624" i="37"/>
  <c r="D624" i="37"/>
  <c r="B625" i="37"/>
  <c r="G625" i="37" s="1"/>
  <c r="C625" i="37"/>
  <c r="D625" i="37"/>
  <c r="B626" i="37"/>
  <c r="B627" i="37"/>
  <c r="B628" i="37"/>
  <c r="C628" i="37"/>
  <c r="D628" i="37"/>
  <c r="B629" i="37"/>
  <c r="C629" i="37"/>
  <c r="G629" i="37" s="1"/>
  <c r="D629" i="37"/>
  <c r="B630" i="37"/>
  <c r="B631" i="37"/>
  <c r="B632" i="37"/>
  <c r="B633" i="37"/>
  <c r="B634" i="37"/>
  <c r="B635" i="37"/>
  <c r="B636" i="37"/>
  <c r="B637" i="37"/>
  <c r="B638" i="37"/>
  <c r="C638" i="37"/>
  <c r="D638" i="37"/>
  <c r="B639" i="37"/>
  <c r="C639" i="37"/>
  <c r="D639" i="37"/>
  <c r="B640" i="37"/>
  <c r="C640" i="37"/>
  <c r="D640" i="37"/>
  <c r="B641" i="37"/>
  <c r="C641" i="37"/>
  <c r="G641" i="37" s="1"/>
  <c r="D641" i="37"/>
  <c r="B642" i="37"/>
  <c r="B643" i="37"/>
  <c r="C643" i="37"/>
  <c r="D643" i="37"/>
  <c r="B644" i="37"/>
  <c r="C644" i="37"/>
  <c r="D644" i="37"/>
  <c r="H644" i="37" s="1"/>
  <c r="B645" i="37"/>
  <c r="C645" i="37"/>
  <c r="D645" i="37"/>
  <c r="B646" i="37"/>
  <c r="G646" i="37" s="1"/>
  <c r="C646" i="37"/>
  <c r="D646" i="37"/>
  <c r="B647" i="37"/>
  <c r="C647" i="37"/>
  <c r="D647" i="37"/>
  <c r="B648" i="37"/>
  <c r="C648" i="37"/>
  <c r="D648" i="37"/>
  <c r="B649" i="37"/>
  <c r="C649" i="37"/>
  <c r="D649" i="37"/>
  <c r="B650" i="37"/>
  <c r="G650" i="37" s="1"/>
  <c r="C650" i="37"/>
  <c r="D650" i="37"/>
  <c r="B651" i="37"/>
  <c r="C651" i="37"/>
  <c r="D651" i="37"/>
  <c r="B652" i="37"/>
  <c r="C652" i="37"/>
  <c r="D652" i="37"/>
  <c r="B653" i="37"/>
  <c r="C653" i="37"/>
  <c r="D653" i="37"/>
  <c r="B654" i="37"/>
  <c r="G654" i="37" s="1"/>
  <c r="C654" i="37"/>
  <c r="D654" i="37"/>
  <c r="B655" i="37"/>
  <c r="C655" i="37"/>
  <c r="D655" i="37"/>
  <c r="B656" i="37"/>
  <c r="C656" i="37"/>
  <c r="D656" i="37"/>
  <c r="B657" i="37"/>
  <c r="C657" i="37"/>
  <c r="D657" i="37"/>
  <c r="B658" i="37"/>
  <c r="G658" i="37" s="1"/>
  <c r="C658" i="37"/>
  <c r="D658" i="37"/>
  <c r="B659" i="37"/>
  <c r="C659" i="37"/>
  <c r="D659" i="37"/>
  <c r="B660" i="37"/>
  <c r="C660" i="37"/>
  <c r="D660" i="37"/>
  <c r="B661" i="37"/>
  <c r="C661" i="37"/>
  <c r="D661" i="37"/>
  <c r="B662" i="37"/>
  <c r="G662" i="37" s="1"/>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G670" i="37" s="1"/>
  <c r="C670" i="37"/>
  <c r="D670" i="37"/>
  <c r="B671" i="37"/>
  <c r="C671" i="37"/>
  <c r="D671" i="37"/>
  <c r="B672" i="37"/>
  <c r="C672" i="37"/>
  <c r="D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H685" i="37" s="1"/>
  <c r="B686" i="37"/>
  <c r="C686" i="37"/>
  <c r="D686" i="37"/>
  <c r="G686" i="37"/>
  <c r="B687" i="37"/>
  <c r="C687" i="37"/>
  <c r="D687" i="37"/>
  <c r="B688" i="37"/>
  <c r="C688" i="37"/>
  <c r="D688" i="37"/>
  <c r="G688" i="37"/>
  <c r="B689" i="37"/>
  <c r="C689" i="37"/>
  <c r="H689" i="37" s="1"/>
  <c r="D689" i="37"/>
  <c r="B690" i="37"/>
  <c r="C690" i="37"/>
  <c r="D690" i="37"/>
  <c r="H690" i="37" s="1"/>
  <c r="B691" i="37"/>
  <c r="C691" i="37"/>
  <c r="D691" i="37"/>
  <c r="G691" i="37"/>
  <c r="B692" i="37"/>
  <c r="C692" i="37"/>
  <c r="D692" i="37"/>
  <c r="B693" i="37"/>
  <c r="C693" i="37"/>
  <c r="D693" i="37"/>
  <c r="G693" i="37"/>
  <c r="B694" i="37"/>
  <c r="C694" i="37"/>
  <c r="D694" i="37"/>
  <c r="G694" i="37" s="1"/>
  <c r="B695" i="37"/>
  <c r="C695" i="37"/>
  <c r="G695" i="37" s="1"/>
  <c r="D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G985" i="37" s="1"/>
  <c r="C985" i="37"/>
  <c r="D985" i="37"/>
  <c r="B986" i="37"/>
  <c r="C986" i="37"/>
  <c r="D986" i="37"/>
  <c r="B987" i="37"/>
  <c r="G987" i="37" s="1"/>
  <c r="C987" i="37"/>
  <c r="D987" i="37"/>
  <c r="B988" i="37"/>
  <c r="G988" i="37" s="1"/>
  <c r="C988" i="37"/>
  <c r="D988" i="37"/>
  <c r="B989" i="37"/>
  <c r="C989" i="37"/>
  <c r="D989" i="37"/>
  <c r="B990" i="37"/>
  <c r="B991" i="37"/>
  <c r="C991" i="37"/>
  <c r="D991" i="37"/>
  <c r="B992" i="37"/>
  <c r="C992" i="37"/>
  <c r="D992" i="37"/>
  <c r="B993" i="37"/>
  <c r="C993" i="37"/>
  <c r="D993" i="37"/>
  <c r="G993" i="37" s="1"/>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G1002" i="37" s="1"/>
  <c r="C1002" i="37"/>
  <c r="D1002" i="37"/>
  <c r="B1003" i="37"/>
  <c r="G1003" i="37" s="1"/>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D1020" i="37"/>
  <c r="B1021" i="37"/>
  <c r="C1021" i="37"/>
  <c r="D1021" i="37"/>
  <c r="G1021" i="37" s="1"/>
  <c r="B1022" i="37"/>
  <c r="C1022" i="37"/>
  <c r="D1022" i="37"/>
  <c r="G1022" i="37" s="1"/>
  <c r="B1023" i="37"/>
  <c r="B1024" i="37"/>
  <c r="C1024" i="37"/>
  <c r="D1024" i="37"/>
  <c r="G1024" i="37"/>
  <c r="B1025" i="37"/>
  <c r="C1025" i="37"/>
  <c r="D1025" i="37"/>
  <c r="B1026" i="37"/>
  <c r="C1026" i="37"/>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G1117" i="37" s="1"/>
  <c r="C1117" i="37"/>
  <c r="D1117" i="37"/>
  <c r="B1118" i="37"/>
  <c r="G1118" i="37" s="1"/>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C1125" i="37"/>
  <c r="D1125" i="37"/>
  <c r="B1126" i="37"/>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G1136" i="37" s="1"/>
  <c r="C1136" i="37"/>
  <c r="D1136" i="37"/>
  <c r="B1137" i="37"/>
  <c r="C1137" i="37"/>
  <c r="D1137" i="37"/>
  <c r="H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B1147" i="37"/>
  <c r="C1147" i="37"/>
  <c r="D1147" i="37"/>
  <c r="G1147" i="37"/>
  <c r="B1148" i="37"/>
  <c r="C1148" i="37"/>
  <c r="D1148" i="37"/>
  <c r="G1148" i="37"/>
  <c r="B1149" i="37"/>
  <c r="C1149" i="37"/>
  <c r="D1149" i="37"/>
  <c r="G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H1209" i="37" s="1"/>
  <c r="D1209" i="37"/>
  <c r="B1210" i="37"/>
  <c r="C1210" i="37"/>
  <c r="D1210" i="37"/>
  <c r="H1210" i="37" s="1"/>
  <c r="B1211" i="37"/>
  <c r="G1211" i="37" s="1"/>
  <c r="C1211" i="37"/>
  <c r="D1211" i="37"/>
  <c r="B1212" i="37"/>
  <c r="B1213" i="37"/>
  <c r="C1213" i="37"/>
  <c r="D1213" i="37"/>
  <c r="B1214" i="37"/>
  <c r="C1214" i="37"/>
  <c r="D1214" i="37"/>
  <c r="B1215" i="37"/>
  <c r="C1215" i="37"/>
  <c r="D1215" i="37"/>
  <c r="G1215" i="37"/>
  <c r="B1216" i="37"/>
  <c r="C1216" i="37"/>
  <c r="H1216" i="37" s="1"/>
  <c r="D1216" i="37"/>
  <c r="B1217" i="37"/>
  <c r="C1217" i="37"/>
  <c r="D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D1225" i="37"/>
  <c r="B1226" i="37"/>
  <c r="C1226" i="37"/>
  <c r="D1226" i="37"/>
  <c r="H1226" i="37" s="1"/>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H1254" i="37" s="1"/>
  <c r="B1255" i="37"/>
  <c r="C1255" i="37"/>
  <c r="D1255" i="37"/>
  <c r="B1256" i="37"/>
  <c r="C1256" i="37"/>
  <c r="D1256" i="37"/>
  <c r="B1257" i="37"/>
  <c r="C1257" i="37"/>
  <c r="D1257" i="37"/>
  <c r="B1258" i="37"/>
  <c r="C1258" i="37"/>
  <c r="D1258" i="37"/>
  <c r="H1258" i="37" s="1"/>
  <c r="B1259" i="37"/>
  <c r="C1259" i="37"/>
  <c r="G1259" i="37" s="1"/>
  <c r="D1259" i="37"/>
  <c r="B1260" i="37"/>
  <c r="C1260" i="37"/>
  <c r="D1260" i="37"/>
  <c r="B1261" i="37"/>
  <c r="C1261" i="37"/>
  <c r="G1261" i="37" s="1"/>
  <c r="D1261" i="37"/>
  <c r="B1262" i="37"/>
  <c r="C1262" i="37"/>
  <c r="D1262" i="37"/>
  <c r="H1262" i="37" s="1"/>
  <c r="B1263" i="37"/>
  <c r="C1263" i="37"/>
  <c r="G1263" i="37" s="1"/>
  <c r="D1263" i="37"/>
  <c r="B1264" i="37"/>
  <c r="C1264" i="37"/>
  <c r="D1264" i="37"/>
  <c r="B1265" i="37"/>
  <c r="C1265" i="37"/>
  <c r="G1265" i="37" s="1"/>
  <c r="D1265" i="37"/>
  <c r="B1266" i="37"/>
  <c r="C1266" i="37"/>
  <c r="D1266" i="37"/>
  <c r="H1266" i="37" s="1"/>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G1344" i="37" s="1"/>
  <c r="B1345" i="37"/>
  <c r="C1345" i="37"/>
  <c r="D1345" i="37"/>
  <c r="G1345" i="37" s="1"/>
  <c r="B1346" i="37"/>
  <c r="C1346" i="37"/>
  <c r="D1346" i="37"/>
  <c r="G1346" i="37" s="1"/>
  <c r="B1347" i="37"/>
  <c r="C1347" i="37"/>
  <c r="D1347" i="37"/>
  <c r="G1347" i="37" s="1"/>
  <c r="B1348" i="37"/>
  <c r="B1349" i="37"/>
  <c r="C1349" i="37"/>
  <c r="G1349" i="37" s="1"/>
  <c r="D1349" i="37"/>
  <c r="B1350" i="37"/>
  <c r="C1350" i="37"/>
  <c r="G1350" i="37" s="1"/>
  <c r="D1350" i="37"/>
  <c r="B1351" i="37"/>
  <c r="C1351" i="37"/>
  <c r="D1351" i="37"/>
  <c r="B1352" i="37"/>
  <c r="C1352" i="37"/>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G1384" i="37" s="1"/>
  <c r="B1385" i="37"/>
  <c r="C1385" i="37"/>
  <c r="D1385" i="37"/>
  <c r="G1385" i="37" s="1"/>
  <c r="B1386" i="37"/>
  <c r="C1386" i="37"/>
  <c r="D1386" i="37"/>
  <c r="G1386" i="37" s="1"/>
  <c r="B1387" i="37"/>
  <c r="C1387" i="37"/>
  <c r="D1387" i="37"/>
  <c r="G1387" i="37" s="1"/>
  <c r="B1388" i="37"/>
  <c r="C1388" i="37"/>
  <c r="D1388" i="37"/>
  <c r="G1388" i="37" s="1"/>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G1398" i="37" s="1"/>
  <c r="B1399" i="37"/>
  <c r="C1399" i="37"/>
  <c r="D1399" i="37"/>
  <c r="B1400" i="37"/>
  <c r="B1401" i="37"/>
  <c r="G1401" i="37" s="1"/>
  <c r="C1401" i="37"/>
  <c r="D1401" i="37"/>
  <c r="B1402" i="37"/>
  <c r="G1402" i="37" s="1"/>
  <c r="C1402" i="37"/>
  <c r="D1402" i="37"/>
  <c r="B1403" i="37"/>
  <c r="G1403" i="37" s="1"/>
  <c r="C1403" i="37"/>
  <c r="D1403" i="37"/>
  <c r="B1404" i="37"/>
  <c r="B1405" i="37"/>
  <c r="G1405" i="37" s="1"/>
  <c r="C1405" i="37"/>
  <c r="D1405" i="37"/>
  <c r="B1406" i="37"/>
  <c r="G1406" i="37" s="1"/>
  <c r="C1406" i="37"/>
  <c r="D1406" i="37"/>
  <c r="B1407" i="37"/>
  <c r="G1407" i="37" s="1"/>
  <c r="C1407" i="37"/>
  <c r="D1407" i="37"/>
  <c r="B1408" i="37"/>
  <c r="C1408" i="37"/>
  <c r="D1408" i="37"/>
  <c r="H1408" i="37" s="1"/>
  <c r="B1409" i="37"/>
  <c r="G1409" i="37" s="1"/>
  <c r="C1409" i="37"/>
  <c r="D1409" i="37"/>
  <c r="B1410" i="37"/>
  <c r="G1410" i="37" s="1"/>
  <c r="C1410" i="37"/>
  <c r="D1410" i="37"/>
  <c r="B1411" i="37"/>
  <c r="B1412" i="37"/>
  <c r="B1413" i="37"/>
  <c r="C1413" i="37"/>
  <c r="D1413" i="37"/>
  <c r="G1413" i="37" s="1"/>
  <c r="B1414" i="37"/>
  <c r="C1414" i="37"/>
  <c r="D1414" i="37"/>
  <c r="G1414" i="37" s="1"/>
  <c r="B1415" i="37"/>
  <c r="C1415" i="37"/>
  <c r="D1415" i="37"/>
  <c r="G1415" i="37" s="1"/>
  <c r="B1416" i="37"/>
  <c r="C1416" i="37"/>
  <c r="D1416" i="37"/>
  <c r="G1416" i="37" s="1"/>
  <c r="B1417" i="37"/>
  <c r="C1417" i="37"/>
  <c r="D1417" i="37"/>
  <c r="G1417" i="37" s="1"/>
  <c r="B1418" i="37"/>
  <c r="C1418" i="37"/>
  <c r="D1418" i="37"/>
  <c r="G1418" i="37" s="1"/>
  <c r="B1419" i="37"/>
  <c r="C1419" i="37"/>
  <c r="D1419" i="37"/>
  <c r="G1419" i="37" s="1"/>
  <c r="B1420" i="37"/>
  <c r="C1420" i="37"/>
  <c r="D1420" i="37"/>
  <c r="G1420" i="37" s="1"/>
  <c r="B1421" i="37"/>
  <c r="C1421" i="37"/>
  <c r="D1421" i="37"/>
  <c r="G1421" i="37" s="1"/>
  <c r="B1422" i="37"/>
  <c r="C1422" i="37"/>
  <c r="D1422" i="37"/>
  <c r="G1422" i="37" s="1"/>
  <c r="B1423" i="37"/>
  <c r="B1424" i="37"/>
  <c r="B1425" i="37"/>
  <c r="B1426" i="37"/>
  <c r="B1427" i="37"/>
  <c r="C1427" i="37"/>
  <c r="D1427" i="37"/>
  <c r="G1427" i="37" s="1"/>
  <c r="I1427" i="37" s="1"/>
  <c r="B1428" i="37"/>
  <c r="C1428" i="37"/>
  <c r="D1428" i="37"/>
  <c r="G1428" i="37" s="1"/>
  <c r="I1428" i="37" s="1"/>
  <c r="B1429" i="37"/>
  <c r="C1429" i="37"/>
  <c r="D1429" i="37"/>
  <c r="G1429" i="37" s="1"/>
  <c r="I1429" i="37" s="1"/>
  <c r="B1430" i="37"/>
  <c r="C1430" i="37"/>
  <c r="D1430" i="37"/>
  <c r="G1430" i="37" s="1"/>
  <c r="I1430" i="37" s="1"/>
  <c r="B1431" i="37"/>
  <c r="C1431" i="37"/>
  <c r="D1431" i="37"/>
  <c r="G1431" i="37" s="1"/>
  <c r="I1431" i="37" s="1"/>
  <c r="B1432" i="37"/>
  <c r="C1432" i="37"/>
  <c r="D1432" i="37"/>
  <c r="G1432" i="37" s="1"/>
  <c r="I1432" i="37" s="1"/>
  <c r="B1433" i="37"/>
  <c r="B1434" i="37"/>
  <c r="G1434" i="37" s="1"/>
  <c r="I1434" i="37" s="1"/>
  <c r="C1434" i="37"/>
  <c r="D1434" i="37"/>
  <c r="B1435" i="37"/>
  <c r="C1435" i="37"/>
  <c r="G1435" i="37" s="1"/>
  <c r="I1435" i="37" s="1"/>
  <c r="D1435" i="37"/>
  <c r="B1436" i="37"/>
  <c r="C1436" i="37"/>
  <c r="G1436" i="37" s="1"/>
  <c r="I1436" i="37" s="1"/>
  <c r="D1436" i="37"/>
  <c r="B1437" i="37"/>
  <c r="C1437" i="37"/>
  <c r="G1437" i="37" s="1"/>
  <c r="I1437" i="37" s="1"/>
  <c r="D1437" i="37"/>
  <c r="B1438" i="37"/>
  <c r="C1438" i="37"/>
  <c r="G1438" i="37" s="1"/>
  <c r="I1438" i="37" s="1"/>
  <c r="D1438" i="37"/>
  <c r="B1439" i="37"/>
  <c r="C1439" i="37"/>
  <c r="G1439" i="37" s="1"/>
  <c r="I1439" i="37" s="1"/>
  <c r="D1439" i="37"/>
  <c r="B1440" i="37"/>
  <c r="C1440" i="37"/>
  <c r="G1440" i="37" s="1"/>
  <c r="I1440" i="37" s="1"/>
  <c r="D1440" i="37"/>
  <c r="B1441" i="37"/>
  <c r="B1442" i="37"/>
  <c r="B1443" i="37"/>
  <c r="C1443" i="37"/>
  <c r="D1443" i="37"/>
  <c r="G1443" i="37"/>
  <c r="B1444" i="37"/>
  <c r="C1444" i="37"/>
  <c r="D1444" i="37"/>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C1472" i="37"/>
  <c r="H1472" i="37" s="1"/>
  <c r="B1473" i="37"/>
  <c r="C1473" i="37"/>
  <c r="G1473" i="37" s="1"/>
  <c r="B1474" i="37"/>
  <c r="C1474" i="37"/>
  <c r="B1475" i="37"/>
  <c r="C1475" i="37"/>
  <c r="H1475" i="37" s="1"/>
  <c r="B1476" i="37"/>
  <c r="G1476" i="37" s="1"/>
  <c r="C1476" i="37"/>
  <c r="H1476" i="37" s="1"/>
  <c r="B1477" i="37"/>
  <c r="C1477" i="37"/>
  <c r="G1477" i="37" s="1"/>
  <c r="B1478" i="37"/>
  <c r="C1478" i="37"/>
  <c r="B1479" i="37"/>
  <c r="G1479" i="37" s="1"/>
  <c r="C1479" i="37"/>
  <c r="B1480" i="37"/>
  <c r="B1481" i="37"/>
  <c r="C1481" i="37"/>
  <c r="G1481" i="37" s="1"/>
  <c r="B1482" i="37"/>
  <c r="C1482" i="37"/>
  <c r="B1483" i="37"/>
  <c r="C1483" i="37"/>
  <c r="H1483" i="37" s="1"/>
  <c r="B1484" i="37"/>
  <c r="C1484" i="37"/>
  <c r="H1484" i="37" s="1"/>
  <c r="B1485" i="37"/>
  <c r="C1485" i="37"/>
  <c r="B1486" i="37"/>
  <c r="B1487" i="37"/>
  <c r="C1487" i="37"/>
  <c r="H1487" i="37" s="1"/>
  <c r="B1488" i="37"/>
  <c r="B1489" i="37"/>
  <c r="C1489" i="37"/>
  <c r="H1489" i="37" s="1"/>
  <c r="B1490" i="37"/>
  <c r="C1490" i="37"/>
  <c r="G1490" i="37" s="1"/>
  <c r="B1491" i="37"/>
  <c r="C1491" i="37"/>
  <c r="H1491" i="37" s="1"/>
  <c r="B1492" i="37"/>
  <c r="C1492" i="37"/>
  <c r="H1492" i="37" s="1"/>
  <c r="B1493" i="37"/>
  <c r="C1493" i="37"/>
  <c r="H1493" i="37" s="1"/>
  <c r="B1494" i="37"/>
  <c r="C1494" i="37"/>
  <c r="B1495" i="37"/>
  <c r="C1495" i="37"/>
  <c r="H1495" i="37" s="1"/>
  <c r="B1496" i="37"/>
  <c r="C1496" i="37"/>
  <c r="H1496" i="37" s="1"/>
  <c r="B1497" i="37"/>
  <c r="B1498" i="37"/>
  <c r="C1498" i="37"/>
  <c r="B1499" i="37"/>
  <c r="C1499" i="37"/>
  <c r="B1500" i="37"/>
  <c r="C1500" i="37"/>
  <c r="H1500" i="37" s="1"/>
  <c r="B1501" i="37"/>
  <c r="C1501" i="37"/>
  <c r="G1501" i="37" s="1"/>
  <c r="B1502" i="37"/>
  <c r="C1502" i="37"/>
  <c r="B1503" i="37"/>
  <c r="B1504" i="37"/>
  <c r="B1505" i="37"/>
  <c r="B1506" i="37"/>
  <c r="C1506" i="37"/>
  <c r="G1506" i="37" s="1"/>
  <c r="B1507" i="37"/>
  <c r="G1507" i="37" s="1"/>
  <c r="C1507" i="37"/>
  <c r="B1508" i="37"/>
  <c r="C1508" i="37"/>
  <c r="H1508" i="37" s="1"/>
  <c r="B1509" i="37"/>
  <c r="G1509" i="37" s="1"/>
  <c r="C1509" i="37"/>
  <c r="B1510" i="37"/>
  <c r="B1511" i="37"/>
  <c r="B1512" i="37"/>
  <c r="C1512" i="37"/>
  <c r="H1512" i="37" s="1"/>
  <c r="B1513" i="37"/>
  <c r="C1513" i="37"/>
  <c r="G1513" i="37" s="1"/>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C1523" i="37"/>
  <c r="H1523" i="37" s="1"/>
  <c r="B1524" i="37"/>
  <c r="C1524" i="37"/>
  <c r="H1524" i="37" s="1"/>
  <c r="B1525" i="37"/>
  <c r="C1525" i="37"/>
  <c r="G1525" i="37" s="1"/>
  <c r="B1526" i="37"/>
  <c r="B1527" i="37"/>
  <c r="C1527" i="37"/>
  <c r="B1528" i="37"/>
  <c r="C1528" i="37"/>
  <c r="H1528" i="37" s="1"/>
  <c r="B1529" i="37"/>
  <c r="C1529" i="37"/>
  <c r="G1529" i="37" s="1"/>
  <c r="B1530" i="37"/>
  <c r="C1530" i="37"/>
  <c r="B1531" i="37"/>
  <c r="B1532" i="37"/>
  <c r="C1532" i="37"/>
  <c r="H1532" i="37" s="1"/>
  <c r="B1533" i="37"/>
  <c r="C1533" i="37"/>
  <c r="G1533" i="37" s="1"/>
  <c r="B1534" i="37"/>
  <c r="C1534" i="37"/>
  <c r="B1535" i="37"/>
  <c r="C1535" i="37"/>
  <c r="H1535" i="37" s="1"/>
  <c r="B1536" i="37"/>
  <c r="B1537" i="37"/>
  <c r="C1537" i="37"/>
  <c r="G1537" i="37" s="1"/>
  <c r="B1538" i="37"/>
  <c r="C1538" i="37"/>
  <c r="B1539" i="37"/>
  <c r="C1539" i="37"/>
  <c r="H1539" i="37" s="1"/>
  <c r="B1540" i="37"/>
  <c r="C1540" i="37"/>
  <c r="H1540" i="37" s="1"/>
  <c r="B1541" i="37"/>
  <c r="B1542" i="37"/>
  <c r="C1542" i="37"/>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G1550" i="37" s="1"/>
  <c r="B1551" i="37"/>
  <c r="B1552" i="37"/>
  <c r="C1552" i="37"/>
  <c r="H1552" i="37" s="1"/>
  <c r="B1553" i="37"/>
  <c r="C1553" i="37"/>
  <c r="G1553" i="37" s="1"/>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H1561" i="37" s="1"/>
  <c r="Q3" i="3"/>
  <c r="H1529" i="37"/>
  <c r="H1527" i="37"/>
  <c r="H1509" i="37"/>
  <c r="H1507" i="37"/>
  <c r="H1501" i="37"/>
  <c r="H1499" i="37"/>
  <c r="H1485" i="37"/>
  <c r="H1481" i="37"/>
  <c r="H1479" i="37"/>
  <c r="H1477"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5" i="37"/>
  <c r="H1264" i="37"/>
  <c r="H1263" i="37"/>
  <c r="H1261" i="37"/>
  <c r="H1260" i="37"/>
  <c r="H1259" i="37"/>
  <c r="H1257" i="37"/>
  <c r="H1256" i="37"/>
  <c r="H1255"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5" i="37"/>
  <c r="H1224" i="37"/>
  <c r="H1223" i="37"/>
  <c r="H1222" i="37"/>
  <c r="H1221" i="37"/>
  <c r="H1218" i="37"/>
  <c r="H1217" i="37"/>
  <c r="H1215" i="37"/>
  <c r="H1214" i="37"/>
  <c r="H1213" i="37"/>
  <c r="H1211"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4" i="37"/>
  <c r="H693" i="37"/>
  <c r="H692" i="37"/>
  <c r="H691" i="37"/>
  <c r="H688"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90" i="37"/>
  <c r="H189" i="37"/>
  <c r="H187" i="37"/>
  <c r="H185" i="37"/>
  <c r="H184" i="37"/>
  <c r="H181" i="37"/>
  <c r="H180" i="37"/>
  <c r="H179" i="37"/>
  <c r="H178" i="37"/>
  <c r="H177" i="37"/>
  <c r="H176" i="37"/>
  <c r="H174" i="37"/>
  <c r="H173" i="37"/>
  <c r="H172" i="37"/>
  <c r="H171" i="37"/>
  <c r="H170" i="37"/>
  <c r="H165" i="37"/>
  <c r="H164" i="37"/>
  <c r="H163" i="37"/>
  <c r="H160"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E31" i="3" s="1"/>
  <c r="H31" i="3"/>
  <c r="G32" i="3"/>
  <c r="H32" i="3"/>
  <c r="G33" i="3"/>
  <c r="H33" i="3"/>
  <c r="G34" i="3"/>
  <c r="H34" i="3"/>
  <c r="E34" i="3" s="1"/>
  <c r="B34" i="3" s="1"/>
  <c r="G35" i="3"/>
  <c r="H35" i="3"/>
  <c r="G36" i="3"/>
  <c r="H36" i="3"/>
  <c r="G37" i="3"/>
  <c r="H37" i="3"/>
  <c r="E37" i="3"/>
  <c r="B37" i="3" s="1"/>
  <c r="G38" i="3"/>
  <c r="E38" i="3" s="1"/>
  <c r="B38" i="3" s="1"/>
  <c r="H38" i="3"/>
  <c r="G39" i="3"/>
  <c r="H39" i="3"/>
  <c r="G40" i="3"/>
  <c r="H40" i="3"/>
  <c r="G41" i="3"/>
  <c r="H41" i="3"/>
  <c r="G42" i="3"/>
  <c r="H42" i="3"/>
  <c r="E42" i="3" s="1"/>
  <c r="B42" i="3" s="1"/>
  <c r="G43" i="3"/>
  <c r="H43" i="3"/>
  <c r="G44" i="3"/>
  <c r="H44" i="3"/>
  <c r="G45" i="3"/>
  <c r="H45" i="3"/>
  <c r="G46" i="3"/>
  <c r="E46" i="3" s="1"/>
  <c r="B46" i="3" s="1"/>
  <c r="H46" i="3"/>
  <c r="G47" i="3"/>
  <c r="H47" i="3"/>
  <c r="G48" i="3"/>
  <c r="H48" i="3"/>
  <c r="G49" i="3"/>
  <c r="E49" i="3" s="1"/>
  <c r="B49" i="3" s="1"/>
  <c r="H49" i="3"/>
  <c r="G50" i="3"/>
  <c r="H50" i="3"/>
  <c r="E50" i="3" s="1"/>
  <c r="B50" i="3" s="1"/>
  <c r="G51" i="3"/>
  <c r="H51" i="3"/>
  <c r="G52" i="3"/>
  <c r="H52" i="3"/>
  <c r="G53" i="3"/>
  <c r="H53" i="3"/>
  <c r="E53" i="3"/>
  <c r="B53" i="3" s="1"/>
  <c r="G54" i="3"/>
  <c r="E54" i="3" s="1"/>
  <c r="B54" i="3" s="1"/>
  <c r="H54" i="3"/>
  <c r="G55" i="3"/>
  <c r="E55" i="3" s="1"/>
  <c r="H55" i="3"/>
  <c r="G56" i="3"/>
  <c r="H56" i="3"/>
  <c r="G57" i="3"/>
  <c r="E57" i="3" s="1"/>
  <c r="B57" i="3" s="1"/>
  <c r="H57" i="3"/>
  <c r="G58" i="3"/>
  <c r="H58" i="3"/>
  <c r="E58" i="3" s="1"/>
  <c r="B58" i="3" s="1"/>
  <c r="G59" i="3"/>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E265" i="3" s="1"/>
  <c r="B265" i="3" s="1"/>
  <c r="H265" i="3"/>
  <c r="G268" i="3"/>
  <c r="H268" i="3"/>
  <c r="E268" i="3"/>
  <c r="G269" i="3"/>
  <c r="H269" i="3"/>
  <c r="E269" i="3" s="1"/>
  <c r="B269" i="3" s="1"/>
  <c r="G270" i="3"/>
  <c r="E270" i="3" s="1"/>
  <c r="H270" i="3"/>
  <c r="G271" i="3"/>
  <c r="H271" i="3"/>
  <c r="G272" i="3"/>
  <c r="E272" i="3" s="1"/>
  <c r="B272" i="3" s="1"/>
  <c r="H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E280" i="3" s="1"/>
  <c r="B280" i="3" s="1"/>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F282" i="3"/>
  <c r="F281" i="3"/>
  <c r="F280" i="3"/>
  <c r="F279" i="3"/>
  <c r="F278" i="3"/>
  <c r="F277" i="3"/>
  <c r="F276" i="3"/>
  <c r="F275" i="3"/>
  <c r="B275" i="3" s="1"/>
  <c r="F274" i="3"/>
  <c r="B274" i="3" s="1"/>
  <c r="F273" i="3"/>
  <c r="F272" i="3"/>
  <c r="F271" i="3"/>
  <c r="F270" i="3"/>
  <c r="F269" i="3"/>
  <c r="F268" i="3"/>
  <c r="F261" i="3" s="1"/>
  <c r="F267" i="3"/>
  <c r="F266" i="3"/>
  <c r="F265" i="3"/>
  <c r="F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L203" i="3"/>
  <c r="M203" i="3"/>
  <c r="L202" i="3"/>
  <c r="M202" i="3"/>
  <c r="L201" i="3"/>
  <c r="M201" i="3"/>
  <c r="L200" i="3"/>
  <c r="F200" i="3" s="1"/>
  <c r="B200" i="3" s="1"/>
  <c r="M200" i="3"/>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5" i="3"/>
  <c r="B31" i="3"/>
  <c r="B28"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H1207" i="37" l="1"/>
  <c r="G1487" i="37"/>
  <c r="F386" i="1"/>
  <c r="H193" i="37"/>
  <c r="G169" i="37"/>
  <c r="G163" i="37"/>
  <c r="G129" i="37"/>
  <c r="H695" i="37"/>
  <c r="G687" i="37"/>
  <c r="E260" i="3"/>
  <c r="B260" i="3" s="1"/>
  <c r="G305" i="37"/>
  <c r="F420" i="1"/>
  <c r="F185" i="1"/>
  <c r="F167" i="1"/>
  <c r="F138" i="1"/>
  <c r="D116" i="1"/>
  <c r="C106" i="37" s="1"/>
  <c r="G1399" i="37"/>
  <c r="G1408" i="37"/>
  <c r="H1399" i="37"/>
  <c r="H173" i="3"/>
  <c r="L296" i="3"/>
  <c r="F296" i="3" s="1"/>
  <c r="F292" i="3" s="1"/>
  <c r="I14" i="3"/>
  <c r="G6" i="3"/>
  <c r="G1468" i="37"/>
  <c r="D30" i="30"/>
  <c r="C1486" i="37" s="1"/>
  <c r="G1491" i="37"/>
  <c r="H1473" i="37"/>
  <c r="E30" i="3"/>
  <c r="B30" i="3" s="1"/>
  <c r="G692" i="37"/>
  <c r="G690" i="37"/>
  <c r="G689" i="37"/>
  <c r="G685" i="37"/>
  <c r="G666" i="37"/>
  <c r="G403" i="37"/>
  <c r="G402" i="37"/>
  <c r="G401" i="37"/>
  <c r="G288" i="37"/>
  <c r="F421" i="1"/>
  <c r="G287" i="37"/>
  <c r="G286" i="37"/>
  <c r="G285" i="37"/>
  <c r="G211" i="37"/>
  <c r="D204" i="1"/>
  <c r="C194" i="37" s="1"/>
  <c r="G209" i="37"/>
  <c r="G193" i="37"/>
  <c r="G188" i="37"/>
  <c r="E47" i="3"/>
  <c r="B47" i="3" s="1"/>
  <c r="E45" i="3"/>
  <c r="B45" i="3" s="1"/>
  <c r="G183" i="37"/>
  <c r="G182" i="37"/>
  <c r="F205" i="3"/>
  <c r="B205" i="3" s="1"/>
  <c r="G181" i="37"/>
  <c r="G179" i="37"/>
  <c r="G177" i="37"/>
  <c r="G166" i="37"/>
  <c r="G165" i="37"/>
  <c r="E41" i="3"/>
  <c r="B41" i="3" s="1"/>
  <c r="G164" i="37"/>
  <c r="G160" i="37"/>
  <c r="F204" i="3"/>
  <c r="B204" i="3" s="1"/>
  <c r="G154" i="37"/>
  <c r="D160" i="1"/>
  <c r="G133" i="37"/>
  <c r="E141" i="1"/>
  <c r="D131" i="37" s="1"/>
  <c r="G130" i="37"/>
  <c r="E39" i="3"/>
  <c r="B39" i="3" s="1"/>
  <c r="G117" i="37"/>
  <c r="E33" i="3"/>
  <c r="B33" i="3" s="1"/>
  <c r="G65" i="37"/>
  <c r="G1257" i="37"/>
  <c r="G1253" i="37"/>
  <c r="G1225" i="37"/>
  <c r="G1217" i="37"/>
  <c r="G1216" i="37"/>
  <c r="E264" i="3"/>
  <c r="B264" i="3" s="1"/>
  <c r="G1214" i="37"/>
  <c r="G1213" i="37"/>
  <c r="G1210" i="37"/>
  <c r="E263" i="3"/>
  <c r="B263" i="3" s="1"/>
  <c r="G1209" i="37"/>
  <c r="E235" i="27"/>
  <c r="D1200" i="37" s="1"/>
  <c r="G1151" i="37"/>
  <c r="E285" i="3"/>
  <c r="B285" i="3" s="1"/>
  <c r="G1150" i="37"/>
  <c r="E175" i="27"/>
  <c r="G1146" i="37"/>
  <c r="G1137" i="37"/>
  <c r="G1135" i="37"/>
  <c r="E283" i="3"/>
  <c r="B283" i="3" s="1"/>
  <c r="G1133" i="37"/>
  <c r="G1129" i="37"/>
  <c r="G1126" i="37"/>
  <c r="G1125" i="37"/>
  <c r="G1093" i="37"/>
  <c r="G1047" i="37"/>
  <c r="G1043" i="37"/>
  <c r="F76" i="27"/>
  <c r="G1026" i="37"/>
  <c r="G1025" i="37"/>
  <c r="G1007" i="37"/>
  <c r="G1005" i="37"/>
  <c r="G1001" i="37"/>
  <c r="G997" i="37"/>
  <c r="G989" i="37"/>
  <c r="G986" i="37"/>
  <c r="G980" i="37"/>
  <c r="G1561" i="37"/>
  <c r="G1557" i="37"/>
  <c r="G1559" i="37"/>
  <c r="G1555" i="37"/>
  <c r="G1552" i="37"/>
  <c r="H1549" i="37"/>
  <c r="G1548" i="37"/>
  <c r="G1544" i="37"/>
  <c r="G1540" i="37"/>
  <c r="G1539" i="37"/>
  <c r="H1537" i="37"/>
  <c r="G1535" i="37"/>
  <c r="G1519" i="37"/>
  <c r="H1517" i="37"/>
  <c r="G1515" i="37"/>
  <c r="G1512" i="37"/>
  <c r="G1500" i="37"/>
  <c r="G1496" i="37"/>
  <c r="G1493" i="37"/>
  <c r="G1489" i="37"/>
  <c r="G1485" i="37"/>
  <c r="G1483" i="37"/>
  <c r="G1472" i="37"/>
  <c r="F201" i="3"/>
  <c r="B201" i="3" s="1"/>
  <c r="C412" i="37"/>
  <c r="F424" i="1"/>
  <c r="H328" i="37"/>
  <c r="H304" i="37"/>
  <c r="D147" i="1"/>
  <c r="H19" i="37"/>
  <c r="D18" i="27"/>
  <c r="C983" i="37" s="1"/>
  <c r="F58" i="27"/>
  <c r="D75" i="27"/>
  <c r="C1040" i="37" s="1"/>
  <c r="D92" i="27"/>
  <c r="C1057" i="37" s="1"/>
  <c r="D139" i="27"/>
  <c r="C1104" i="37" s="1"/>
  <c r="D151" i="27"/>
  <c r="F154" i="27"/>
  <c r="F188" i="27"/>
  <c r="F236" i="27"/>
  <c r="F247" i="27"/>
  <c r="H1295" i="37"/>
  <c r="D13" i="30"/>
  <c r="C1469" i="37" s="1"/>
  <c r="H1469" i="37" s="1"/>
  <c r="H1513" i="37"/>
  <c r="H1533" i="37"/>
  <c r="H1553" i="37"/>
  <c r="G1547" i="37"/>
  <c r="G1543" i="37"/>
  <c r="G1538" i="37"/>
  <c r="G1534" i="37"/>
  <c r="G1530" i="37"/>
  <c r="G1527" i="37"/>
  <c r="G1523" i="37"/>
  <c r="G1497" i="37"/>
  <c r="G1492" i="37"/>
  <c r="C1488" i="37"/>
  <c r="H1488" i="37" s="1"/>
  <c r="G1482" i="37"/>
  <c r="G1478" i="37"/>
  <c r="G1475" i="37"/>
  <c r="G1389" i="37"/>
  <c r="G1367" i="37"/>
  <c r="G1360" i="37"/>
  <c r="G1351" i="37"/>
  <c r="E314" i="1"/>
  <c r="D303" i="37" s="1"/>
  <c r="E532" i="1"/>
  <c r="D520" i="37" s="1"/>
  <c r="D647" i="1"/>
  <c r="C635" i="37" s="1"/>
  <c r="D347" i="1"/>
  <c r="C336" i="37" s="1"/>
  <c r="D302" i="1"/>
  <c r="H64" i="37"/>
  <c r="H50" i="37"/>
  <c r="G179" i="3"/>
  <c r="E179" i="3" s="1"/>
  <c r="B179" i="3" s="1"/>
  <c r="D462" i="1"/>
  <c r="H162" i="37"/>
  <c r="G541" i="37"/>
  <c r="E92" i="27"/>
  <c r="D1058" i="37"/>
  <c r="E123" i="27"/>
  <c r="D1088" i="37" s="1"/>
  <c r="F195" i="27"/>
  <c r="F239" i="27"/>
  <c r="D13" i="33"/>
  <c r="C1425" i="37" s="1"/>
  <c r="D136" i="36"/>
  <c r="C1411"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59" i="3"/>
  <c r="B59" i="3" s="1"/>
  <c r="E51" i="3"/>
  <c r="B51" i="3" s="1"/>
  <c r="E43" i="3"/>
  <c r="B43" i="3" s="1"/>
  <c r="E35" i="3"/>
  <c r="B35" i="3" s="1"/>
  <c r="H1525" i="37"/>
  <c r="H1545" i="37"/>
  <c r="G1560" i="37"/>
  <c r="G1556" i="37"/>
  <c r="G1542" i="37"/>
  <c r="G1522" i="37"/>
  <c r="G1508" i="37"/>
  <c r="G1502" i="37"/>
  <c r="G1499" i="37"/>
  <c r="G1495" i="37"/>
  <c r="G1474" i="37"/>
  <c r="G1470" i="37"/>
  <c r="G1465" i="37"/>
  <c r="G1445" i="37"/>
  <c r="G1368" i="37"/>
  <c r="G1352" i="37"/>
  <c r="H76" i="37"/>
  <c r="G223" i="37"/>
  <c r="G1498" i="37"/>
  <c r="G1494" i="37"/>
  <c r="G1369" i="37"/>
  <c r="G1365" i="37"/>
  <c r="E257" i="1"/>
  <c r="D247" i="37" s="1"/>
  <c r="D134" i="1"/>
  <c r="D518" i="1"/>
  <c r="C506" i="37" s="1"/>
  <c r="G481" i="37"/>
  <c r="D223" i="1"/>
  <c r="D628" i="1"/>
  <c r="G1089" i="3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I1444" i="37"/>
  <c r="G1330" i="37"/>
  <c r="G1326" i="37"/>
  <c r="G1315" i="37"/>
  <c r="G1311" i="37"/>
  <c r="G1303" i="37"/>
  <c r="G1299" i="37"/>
  <c r="G1290" i="37"/>
  <c r="G1283" i="37"/>
  <c r="G1255" i="37"/>
  <c r="G1251" i="37"/>
  <c r="G1247" i="37"/>
  <c r="G1239" i="37"/>
  <c r="G1235" i="37"/>
  <c r="G1231" i="37"/>
  <c r="G1227" i="37"/>
  <c r="G1223" i="37"/>
  <c r="G1206" i="37"/>
  <c r="G1198" i="37"/>
  <c r="G1162" i="37"/>
  <c r="G1156" i="37"/>
  <c r="G1142" i="37"/>
  <c r="G1131" i="37"/>
  <c r="G1109" i="37"/>
  <c r="G1073" i="37"/>
  <c r="G1069" i="37"/>
  <c r="G1065" i="37"/>
  <c r="G1061" i="37"/>
  <c r="G1056" i="37"/>
  <c r="G1052" i="37"/>
  <c r="G1048" i="37"/>
  <c r="G1044" i="37"/>
  <c r="G1019" i="37"/>
  <c r="G998" i="37"/>
  <c r="G994" i="37"/>
  <c r="G672" i="37"/>
  <c r="G668" i="37"/>
  <c r="G664" i="37"/>
  <c r="G660" i="37"/>
  <c r="G656" i="37"/>
  <c r="G652" i="37"/>
  <c r="G648" i="37"/>
  <c r="G644" i="37"/>
  <c r="G639" i="37"/>
  <c r="G619" i="37"/>
  <c r="G604" i="37"/>
  <c r="G599" i="37"/>
  <c r="G579" i="37"/>
  <c r="G567" i="37"/>
  <c r="G550"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669" i="37"/>
  <c r="G665" i="37"/>
  <c r="G661" i="37"/>
  <c r="G657" i="37"/>
  <c r="G653" i="37"/>
  <c r="G649" i="37"/>
  <c r="G645" i="37"/>
  <c r="G640" i="37"/>
  <c r="G628" i="37"/>
  <c r="G621" i="37"/>
  <c r="G605" i="37"/>
  <c r="G600" i="37"/>
  <c r="G580" i="37"/>
  <c r="G569" i="37"/>
  <c r="G551" i="37"/>
  <c r="G5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671" i="37"/>
  <c r="G667" i="37"/>
  <c r="G663" i="37"/>
  <c r="G659" i="37"/>
  <c r="G655" i="37"/>
  <c r="G651" i="37"/>
  <c r="G647" i="37"/>
  <c r="G643" i="37"/>
  <c r="G638" i="37"/>
  <c r="G618" i="37"/>
  <c r="G607" i="37"/>
  <c r="G602" i="37"/>
  <c r="G598" i="37"/>
  <c r="G577" i="37"/>
  <c r="G566" i="37"/>
  <c r="G553" i="37"/>
  <c r="G549" i="37"/>
  <c r="G582" i="37"/>
  <c r="G544" i="37"/>
  <c r="G524" i="37"/>
  <c r="G514" i="37"/>
  <c r="G502" i="37"/>
  <c r="G480" i="37"/>
  <c r="G468" i="37"/>
  <c r="G456" i="37"/>
  <c r="G443" i="37"/>
  <c r="G439" i="37"/>
  <c r="G384" i="37"/>
  <c r="G382" i="37"/>
  <c r="G376" i="37"/>
  <c r="G374" i="37"/>
  <c r="G276" i="37"/>
  <c r="G244" i="37"/>
  <c r="G230" i="37"/>
  <c r="G220" i="37"/>
  <c r="G206" i="37"/>
  <c r="G202" i="37"/>
  <c r="G158" i="37"/>
  <c r="G98" i="37"/>
  <c r="G94" i="37"/>
  <c r="G82" i="37"/>
  <c r="G78" i="37"/>
  <c r="G583" i="37"/>
  <c r="G545" i="37"/>
  <c r="G525" i="37"/>
  <c r="G515" i="37"/>
  <c r="G503" i="37"/>
  <c r="G499" i="37"/>
  <c r="G477" i="37"/>
  <c r="G465" i="37"/>
  <c r="G444" i="37"/>
  <c r="G440" i="37"/>
  <c r="G385" i="37"/>
  <c r="G377" i="37"/>
  <c r="G293" i="37"/>
  <c r="G277" i="37"/>
  <c r="G245" i="37"/>
  <c r="G231" i="37"/>
  <c r="G221" i="37"/>
  <c r="G207" i="37"/>
  <c r="G203" i="37"/>
  <c r="G159" i="37"/>
  <c r="G95" i="37"/>
  <c r="G83" i="37"/>
  <c r="G79"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F141" i="1" l="1"/>
  <c r="F85" i="1"/>
  <c r="F204" i="1"/>
  <c r="F160" i="1"/>
  <c r="F116" i="1"/>
  <c r="G106" i="37"/>
  <c r="G635" i="37"/>
  <c r="F647" i="1"/>
  <c r="G194" i="37"/>
  <c r="G24" i="3"/>
  <c r="H24" i="3"/>
  <c r="C150" i="37"/>
  <c r="D48" i="30"/>
  <c r="F151" i="27"/>
  <c r="F84" i="27"/>
  <c r="F18" i="27"/>
  <c r="G1488" i="37"/>
  <c r="G1469" i="37"/>
  <c r="D47" i="30"/>
  <c r="C1503" i="37" s="1"/>
  <c r="I1460" i="37"/>
  <c r="E163" i="3"/>
  <c r="B163" i="3" s="1"/>
  <c r="C1317" i="37"/>
  <c r="F42" i="36"/>
  <c r="I1450" i="37"/>
  <c r="I1448" i="37"/>
  <c r="I1455" i="37"/>
  <c r="I1464" i="37"/>
  <c r="G1049" i="37"/>
  <c r="H635" i="37"/>
  <c r="C124" i="37"/>
  <c r="F134" i="1"/>
  <c r="C291" i="37"/>
  <c r="F302" i="1"/>
  <c r="H1104" i="37"/>
  <c r="C1371" i="37"/>
  <c r="F96" i="36"/>
  <c r="C213" i="37"/>
  <c r="H213" i="37" s="1"/>
  <c r="F223" i="1"/>
  <c r="D1287" i="37"/>
  <c r="K47" i="42"/>
  <c r="C137" i="37"/>
  <c r="F1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150" i="37" l="1"/>
  <c r="E24" i="3"/>
  <c r="B24" i="3" s="1"/>
  <c r="K57" i="42"/>
  <c r="G291" i="3"/>
  <c r="E291" i="3" s="1"/>
  <c r="B291" i="3" s="1"/>
  <c r="G137" i="37"/>
  <c r="H137" i="37"/>
  <c r="H124" i="37"/>
  <c r="G124" i="37"/>
  <c r="G1287" i="37"/>
  <c r="H1287" i="37"/>
  <c r="G295" i="3"/>
  <c r="E295" i="3" s="1"/>
  <c r="B295" i="3" s="1"/>
  <c r="G1116" i="37"/>
  <c r="H1317" i="37"/>
  <c r="G1317"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F417" i="1" l="1"/>
  <c r="G267" i="3"/>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<sst xmlns="http://schemas.openxmlformats.org/spreadsheetml/2006/main" count="4758" uniqueCount="4302">
  <si>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</si>
  <si>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</si>
  <si>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</si>
  <si>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</si>
  <si>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</si>
  <si>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</si>
  <si>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</si>
  <si>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</si>
  <si>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</si>
  <si>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</si>
  <si>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</si>
  <si>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</si>
  <si>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</si>
  <si>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</si>
  <si>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</si>
  <si>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</si>
  <si>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</si>
  <si>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</si>
  <si>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</si>
  <si>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</si>
  <si>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</si>
  <si>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</si>
  <si>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</si>
  <si>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</si>
  <si>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</si>
  <si>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</si>
  <si>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</si>
  <si>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</si>
  <si>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</si>
  <si>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</si>
  <si>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</si>
  <si>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</si>
  <si>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</si>
  <si>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</si>
  <si>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</si>
  <si>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</si>
  <si>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</si>
  <si>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</si>
  <si>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</si>
  <si>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</si>
  <si>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</si>
  <si>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</si>
  <si>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</si>
  <si>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</si>
  <si>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</si>
  <si>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</si>
  <si>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</si>
  <si>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</si>
  <si>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</si>
  <si>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</si>
  <si>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</si>
  <si>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</si>
  <si>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</si>
  <si>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</si>
  <si>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</si>
  <si>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</si>
  <si>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</si>
  <si>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</si>
  <si>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</si>
  <si>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</si>
  <si>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</si>
  <si>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</si>
  <si>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</si>
  <si>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</si>
  <si>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</si>
  <si>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</si>
  <si>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</si>
  <si>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</si>
  <si>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</si>
  <si>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</si>
  <si>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</si>
  <si>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</si>
  <si>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</si>
  <si>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</si>
  <si>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</si>
  <si>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</si>
  <si>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</si>
  <si>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</si>
  <si>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</si>
  <si>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</si>
  <si>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</si>
  <si>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</si>
  <si>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</si>
  <si>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</si>
  <si>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</si>
  <si>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</si>
  <si>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</si>
  <si>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</si>
  <si>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</si>
  <si>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</si>
  <si>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</si>
  <si>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</si>
  <si>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</si>
  <si>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</si>
  <si>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</si>
  <si>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</si>
  <si>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</si>
  <si>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</si>
  <si>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</si>
  <si>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</si>
  <si>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</si>
  <si>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</si>
  <si>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</si>
  <si>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</si>
  <si>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</si>
  <si>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</si>
  <si>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</si>
  <si>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</si>
  <si>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</si>
  <si>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</si>
  <si>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</si>
  <si>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</si>
  <si>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</si>
  <si>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</si>
  <si>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</si>
  <si>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</si>
  <si>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</si>
  <si>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</si>
  <si>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</si>
  <si>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</si>
  <si>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</si>
  <si>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</si>
  <si>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</si>
  <si>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</si>
  <si>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</si>
  <si>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</si>
  <si>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</si>
  <si>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</si>
  <si>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</si>
  <si>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</si>
  <si>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</si>
  <si>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</si>
  <si>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</si>
  <si>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</si>
  <si>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</si>
  <si>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</si>
  <si>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</si>
  <si>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</si>
  <si>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</si>
  <si>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</si>
  <si>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</si>
  <si>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</si>
  <si>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</si>
  <si>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</si>
  <si>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</si>
  <si>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</si>
  <si>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</si>
  <si>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</si>
  <si>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</si>
  <si>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</si>
  <si>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</si>
  <si>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</si>
  <si>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</si>
  <si>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</si>
  <si>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</si>
  <si>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</si>
  <si>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</si>
  <si>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</si>
  <si>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</si>
  <si>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</si>
  <si>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</si>
  <si>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</si>
  <si>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</si>
  <si>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</si>
  <si>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</si>
  <si>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</si>
  <si>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</si>
  <si>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</si>
  <si>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</si>
  <si>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</si>
  <si>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</si>
  <si>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</si>
  <si>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</si>
  <si>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</si>
  <si>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</si>
  <si>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</si>
  <si>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</si>
  <si>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</si>
  <si>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</si>
  <si>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</si>
  <si>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</si>
  <si>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</si>
  <si>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</si>
  <si>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</si>
  <si>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</si>
  <si>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</si>
  <si>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</si>
  <si>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</si>
  <si>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</si>
  <si>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</si>
  <si>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</si>
  <si>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</si>
  <si>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</si>
  <si>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</si>
  <si>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</si>
  <si>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</si>
  <si>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</si>
  <si>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</si>
  <si>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</si>
  <si>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</si>
  <si>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</si>
  <si>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</si>
  <si>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</si>
  <si>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</si>
  <si>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</si>
  <si>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</si>
  <si>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</si>
  <si>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</si>
  <si>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</si>
  <si>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</si>
  <si>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</si>
  <si>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</si>
  <si>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</si>
  <si>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</si>
  <si>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</si>
  <si>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</si>
  <si>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</si>
  <si>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</si>
  <si>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</si>
  <si>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</si>
  <si>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</si>
  <si>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</si>
  <si>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</si>
  <si>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</si>
  <si>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</si>
  <si>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</si>
  <si>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</si>
  <si>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</si>
  <si>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</si>
  <si>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</si>
  <si>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</si>
  <si>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</si>
  <si>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</si>
  <si>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</si>
  <si>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</si>
  <si>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</si>
  <si>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</si>
  <si>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</si>
  <si>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</si>
  <si>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</si>
  <si>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</si>
  <si>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</si>
  <si>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</si>
  <si>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</si>
  <si>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</si>
  <si>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</si>
  <si>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</si>
  <si>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</si>
  <si>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</si>
  <si>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</si>
  <si>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</si>
  <si>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</si>
  <si>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</si>
  <si>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</si>
  <si>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</si>
  <si>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</si>
  <si>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</si>
  <si>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</si>
  <si>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</si>
  <si>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</si>
  <si>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</si>
  <si>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</si>
  <si>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</si>
  <si>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</si>
  <si>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</si>
  <si>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</si>
  <si>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</si>
  <si>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</si>
  <si>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</si>
  <si>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</si>
  <si>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</si>
  <si>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</si>
  <si>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</si>
  <si>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</si>
  <si>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</si>
  <si>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</si>
  <si>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</si>
  <si>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</si>
  <si>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</si>
  <si>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</si>
  <si>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</si>
  <si>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</si>
  <si>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</si>
  <si>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</si>
  <si>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</si>
  <si>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</si>
  <si>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</si>
  <si>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</si>
  <si>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</si>
  <si>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</si>
  <si>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</si>
  <si>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</si>
  <si>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</si>
  <si>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</si>
  <si>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</si>
  <si>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</si>
  <si>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</si>
  <si>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</si>
  <si>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</si>
  <si>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</si>
  <si>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</si>
  <si>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</si>
  <si>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</si>
  <si>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</si>
  <si>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</si>
  <si>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</si>
  <si>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</si>
  <si>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</si>
  <si>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</si>
  <si>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</si>
  <si>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</si>
  <si>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</si>
  <si>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</si>
  <si>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</si>
  <si>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</si>
  <si>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</si>
  <si>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</si>
  <si>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</si>
  <si>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</si>
  <si>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</si>
  <si>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</si>
  <si>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</si>
  <si>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</si>
  <si>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</si>
  <si>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</si>
  <si>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</si>
  <si>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</si>
  <si>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</si>
  <si>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</si>
  <si>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</si>
  <si>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</si>
  <si>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</si>
  <si>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</si>
  <si>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</si>
  <si>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</si>
  <si>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</si>
  <si>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</si>
  <si>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</si>
  <si>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</si>
  <si>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</si>
  <si>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</si>
  <si>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</si>
  <si>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</si>
  <si>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</si>
  <si>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</si>
  <si>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</si>
  <si>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</si>
  <si>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</si>
  <si>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</si>
  <si>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</si>
  <si>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</si>
  <si>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</si>
  <si>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</si>
  <si>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</si>
  <si>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</si>
  <si>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</si>
  <si>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</si>
  <si>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</si>
  <si>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</si>
  <si>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</si>
  <si>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</si>
  <si>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</si>
  <si>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</si>
  <si>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</si>
  <si>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</si>
  <si>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</si>
  <si>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</si>
  <si>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</si>
  <si>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</si>
  <si>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</si>
  <si>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</si>
  <si>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</si>
  <si>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</si>
  <si>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</si>
  <si>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</si>
  <si>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</si>
  <si>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</si>
  <si>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</si>
  <si>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</si>
  <si>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</si>
  <si>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</si>
  <si>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</si>
  <si>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</si>
  <si>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</si>
  <si>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</si>
  <si>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</si>
  <si>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</si>
  <si>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</si>
  <si>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</si>
  <si>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</si>
  <si>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</si>
  <si>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</si>
  <si>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</si>
  <si>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</si>
  <si>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</si>
  <si>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</si>
  <si>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</si>
  <si>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</si>
  <si>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</si>
  <si>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</si>
  <si>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</si>
  <si>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</si>
  <si>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</si>
  <si>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</si>
  <si>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</si>
  <si>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</si>
  <si>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</si>
  <si>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</si>
  <si>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</si>
  <si>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</si>
  <si>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</si>
  <si>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</si>
  <si>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</si>
  <si>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</si>
  <si>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</si>
  <si>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</si>
  <si>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</si>
  <si>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</si>
  <si>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</si>
  <si>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</si>
  <si>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</si>
  <si>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</si>
  <si>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</si>
  <si>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</si>
  <si>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</si>
  <si>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</si>
  <si>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</si>
  <si>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</si>
  <si>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</si>
  <si>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</si>
  <si>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</si>
  <si>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</si>
  <si>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</si>
  <si>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</si>
  <si>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</si>
  <si>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</si>
  <si>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</si>
  <si>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</si>
  <si>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</si>
  <si>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</si>
  <si>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</si>
  <si>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</si>
  <si>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</si>
  <si>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</si>
  <si>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</si>
  <si>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</si>
  <si>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</si>
  <si>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</si>
  <si>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</si>
  <si>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</si>
  <si>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</si>
  <si>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</si>
  <si>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</si>
  <si>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</si>
  <si>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</si>
  <si>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</si>
  <si>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</si>
  <si>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</si>
  <si>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</si>
  <si>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</si>
  <si>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</si>
  <si>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</si>
  <si>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</si>
  <si>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</si>
  <si>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</si>
  <si>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</si>
  <si>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</si>
  <si>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</si>
  <si>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</si>
  <si>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</si>
  <si>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</si>
  <si>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</si>
  <si>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</si>
  <si>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</si>
  <si>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</si>
  <si>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</si>
  <si>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</si>
  <si>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</si>
  <si>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</si>
  <si>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</si>
  <si>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</si>
  <si>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</si>
  <si>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</si>
  <si>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</si>
  <si>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</si>
  <si>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</si>
  <si>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</si>
  <si>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</si>
  <si>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</si>
  <si>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</si>
  <si>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</si>
  <si>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</si>
  <si>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</si>
  <si>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</si>
  <si>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</si>
  <si>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</si>
  <si>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</si>
  <si>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</si>
  <si>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</si>
  <si>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</si>
  <si>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</si>
  <si>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</si>
  <si>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</si>
  <si>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</si>
  <si>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</si>
  <si>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</si>
  <si>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</si>
  <si>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</si>
  <si>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</si>
  <si>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</si>
  <si>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</si>
  <si>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</si>
  <si>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</si>
  <si>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</si>
  <si>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</si>
  <si>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</si>
  <si>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</si>
  <si>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</si>
  <si>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</si>
  <si>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</si>
  <si>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</si>
  <si>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</si>
  <si>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</si>
  <si>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</si>
  <si>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</si>
  <si>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</si>
  <si>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</si>
  <si>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</si>
  <si>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</si>
  <si>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</si>
  <si>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</si>
  <si>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</si>
  <si>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</si>
  <si>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</si>
  <si>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</si>
  <si>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</si>
  <si>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</si>
  <si>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</si>
  <si>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</si>
  <si>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</si>
  <si>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</si>
  <si>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</si>
  <si>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</si>
  <si>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</si>
  <si>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</si>
  <si>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</si>
  <si>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</si>
  <si>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</si>
  <si>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</si>
  <si>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</si>
  <si>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</si>
  <si>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</si>
  <si>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</si>
  <si>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</si>
  <si>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</si>
  <si>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</si>
  <si>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</si>
  <si>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</si>
  <si>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</si>
  <si>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</si>
  <si>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</si>
  <si>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</si>
  <si>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</si>
  <si>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</si>
  <si>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</si>
  <si>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</si>
  <si>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</si>
  <si>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</si>
  <si>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</si>
  <si>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</si>
  <si>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</si>
  <si>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</si>
  <si>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</si>
  <si>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</si>
  <si>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</si>
  <si>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</si>
  <si>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</si>
  <si>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</si>
  <si>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</si>
  <si>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</si>
  <si>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</si>
  <si>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</si>
  <si>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</si>
  <si>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</si>
  <si>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</si>
  <si>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</si>
  <si>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</si>
  <si>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</si>
  <si>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</si>
  <si>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</si>
  <si>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</si>
  <si>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</si>
  <si>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</si>
  <si>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</si>
  <si>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</si>
  <si>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</si>
  <si>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</si>
  <si>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</si>
  <si>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</si>
  <si>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</si>
  <si>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</si>
  <si>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</si>
  <si>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</si>
  <si>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</si>
  <si>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</si>
  <si>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</si>
  <si>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</si>
  <si>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</si>
  <si>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</si>
  <si>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</si>
  <si>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</si>
  <si>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</si>
  <si>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</si>
  <si>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</si>
  <si>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</si>
  <si>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</si>
  <si>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</si>
  <si>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</si>
  <si>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</si>
  <si>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</si>
  <si>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</si>
  <si>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</si>
  <si>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</si>
  <si>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</si>
  <si>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</si>
  <si>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</si>
  <si>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</si>
  <si>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</si>
  <si>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</si>
  <si>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</si>
  <si>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</si>
  <si>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</si>
  <si>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</si>
  <si>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</si>
  <si>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</si>
  <si>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</si>
  <si>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</si>
  <si>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</si>
  <si>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</si>
  <si>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</si>
  <si>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</si>
  <si>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</si>
  <si>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</si>
  <si>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</si>
  <si>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</si>
  <si>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</si>
  <si>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</si>
  <si>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</si>
  <si>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</si>
  <si>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</si>
  <si>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</si>
  <si>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</si>
  <si>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</si>
  <si>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</si>
  <si>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</si>
  <si>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</si>
  <si>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</si>
  <si>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</si>
  <si>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</si>
  <si>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</si>
  <si>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</si>
  <si>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</si>
  <si>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</si>
  <si>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</si>
  <si>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</si>
  <si>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</si>
  <si>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</si>
  <si>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</si>
  <si>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</si>
  <si>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</si>
  <si>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</si>
  <si>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</si>
  <si>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</si>
  <si>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</si>
  <si>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</si>
  <si>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</si>
  <si>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</si>
  <si>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</si>
  <si>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</si>
  <si>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</si>
  <si>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</si>
  <si>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</si>
  <si>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</si>
  <si>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</si>
  <si>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</si>
  <si>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</si>
  <si>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</si>
  <si>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</si>
  <si>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</si>
  <si>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</si>
  <si>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</si>
  <si>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</si>
  <si>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</si>
  <si>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</si>
  <si>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</si>
  <si>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</si>
  <si>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</si>
  <si>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</si>
  <si>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</si>
  <si>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</si>
  <si>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</si>
  <si>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</si>
  <si>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</si>
  <si>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</si>
  <si>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</si>
  <si>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</si>
  <si>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</si>
  <si>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</si>
  <si>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</si>
  <si>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</si>
  <si>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</si>
  <si>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</si>
  <si>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</si>
  <si>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</si>
  <si>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</si>
  <si>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</si>
  <si>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</si>
  <si>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</si>
  <si>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</si>
  <si>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</si>
  <si>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</si>
  <si>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</si>
  <si>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</si>
  <si>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</si>
  <si>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</si>
  <si>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</si>
  <si>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</si>
  <si>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</si>
  <si>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</si>
  <si>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</si>
  <si>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</si>
  <si>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</si>
  <si>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</si>
  <si>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</si>
  <si>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</si>
  <si>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</si>
  <si>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</si>
  <si>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</si>
  <si>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</si>
  <si>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</si>
  <si>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</si>
  <si>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</si>
  <si>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</si>
  <si>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</si>
  <si>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</si>
  <si>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</si>
  <si>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</si>
  <si>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</si>
  <si>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</si>
  <si>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</si>
  <si>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</si>
  <si>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</si>
  <si>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</si>
  <si>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</si>
  <si>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</si>
  <si>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</si>
  <si>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</si>
  <si>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</si>
  <si>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</si>
  <si>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</si>
  <si>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</si>
  <si>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</si>
  <si>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</si>
  <si>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</si>
  <si>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</si>
  <si>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</si>
  <si>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</si>
  <si>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</si>
  <si>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</si>
  <si>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</si>
  <si>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</si>
  <si>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</si>
  <si>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</si>
  <si>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</si>
  <si>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</si>
  <si>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</si>
  <si>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</si>
  <si>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</si>
  <si>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</si>
  <si>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</si>
  <si>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</si>
  <si>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</si>
  <si>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</si>
  <si>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</si>
  <si>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</si>
  <si>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</si>
  <si>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</si>
  <si>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</si>
  <si>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</si>
  <si>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</si>
  <si>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</si>
  <si>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</si>
  <si>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</si>
  <si>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</si>
  <si>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</si>
  <si>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</si>
  <si>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</si>
  <si>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</si>
  <si>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</si>
  <si>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</si>
  <si>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</si>
  <si>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</si>
  <si>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</si>
  <si>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</si>
  <si>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</si>
  <si>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</si>
  <si>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</si>
  <si>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</si>
  <si>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</si>
  <si>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</si>
  <si>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</si>
  <si>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</si>
  <si>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</si>
  <si>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</si>
  <si>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</si>
  <si>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</si>
  <si>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</si>
  <si>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</si>
  <si>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</si>
  <si>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</si>
  <si>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</si>
  <si>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</si>
  <si>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</si>
  <si>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</si>
  <si>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</si>
  <si>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</si>
  <si>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</si>
  <si>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</si>
  <si>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</si>
  <si>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</si>
  <si>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</si>
  <si>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</si>
  <si>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</si>
  <si>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</si>
  <si>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</si>
  <si>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</si>
  <si>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</si>
  <si>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</si>
  <si>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</si>
  <si>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</si>
  <si>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</si>
  <si>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</si>
  <si>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</si>
  <si>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</si>
  <si>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</si>
  <si>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</si>
  <si>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</si>
  <si>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</si>
  <si>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</si>
  <si>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</si>
  <si>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</si>
  <si>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</si>
  <si>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</si>
  <si>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</si>
  <si>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</si>
  <si>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</si>
  <si>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</si>
  <si>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</si>
  <si>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</si>
  <si>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</si>
  <si>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</si>
  <si>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</si>
  <si>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</si>
  <si>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</si>
  <si>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</si>
  <si>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</si>
  <si>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</si>
  <si>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</si>
  <si>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</si>
  <si>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</si>
  <si>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</si>
  <si>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</si>
  <si>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</si>
  <si>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</si>
  <si>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</si>
  <si>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</si>
  <si>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</si>
  <si>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</si>
  <si>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</si>
  <si>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</si>
  <si>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</si>
  <si>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</si>
  <si>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</si>
  <si>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</si>
  <si>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</si>
  <si>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</si>
  <si>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</si>
  <si>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</si>
  <si>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</si>
  <si>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</si>
  <si>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</si>
  <si>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</si>
  <si>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</si>
  <si>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</si>
  <si>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</si>
  <si>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</si>
  <si>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</si>
  <si>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</si>
  <si>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</si>
  <si>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</si>
  <si>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</si>
  <si>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</si>
  <si>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</si>
  <si>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</si>
  <si>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</si>
  <si>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</si>
  <si>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</si>
  <si>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</si>
  <si>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</si>
  <si>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</si>
  <si>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</si>
  <si>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</si>
  <si>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</si>
  <si>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</si>
  <si>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</si>
  <si>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</si>
  <si>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</si>
  <si>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</si>
  <si>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</si>
  <si>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</si>
  <si>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</si>
  <si>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</si>
  <si>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</si>
  <si>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</si>
  <si>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</si>
  <si>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</si>
  <si>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</si>
  <si>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</si>
  <si>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</si>
  <si>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</si>
  <si>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</si>
  <si>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</si>
  <si>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</si>
  <si>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</si>
  <si>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</si>
  <si>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</si>
  <si>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</si>
  <si>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</si>
  <si>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</si>
  <si>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</si>
  <si>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</si>
  <si>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</si>
  <si>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</si>
  <si>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</si>
  <si>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</si>
  <si>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</si>
  <si>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</si>
  <si>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</si>
  <si>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</si>
  <si>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</si>
  <si>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</si>
  <si>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</si>
  <si>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</si>
  <si>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</si>
  <si>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</si>
  <si>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</si>
  <si>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</si>
  <si>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</si>
  <si>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</si>
  <si>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</si>
  <si>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</si>
  <si>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</si>
  <si>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</si>
  <si>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</si>
  <si>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</si>
  <si>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</si>
  <si>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</si>
  <si>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</si>
  <si>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</si>
  <si>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</si>
  <si>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</si>
  <si>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</si>
  <si>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</si>
  <si>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</si>
  <si>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</si>
  <si>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</si>
  <si>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</si>
  <si>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</si>
  <si>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</si>
  <si>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</si>
  <si>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</si>
  <si>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</si>
  <si>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</si>
  <si>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</si>
  <si>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</si>
  <si>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</si>
  <si>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</si>
  <si>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</si>
  <si>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</si>
  <si>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</si>
  <si>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</si>
  <si>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</si>
  <si>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</si>
  <si>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</si>
  <si>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</si>
  <si>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</si>
  <si>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</si>
  <si>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</si>
  <si>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</si>
  <si>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</si>
  <si>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</si>
  <si>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</si>
  <si>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</si>
  <si>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</si>
  <si>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</si>
  <si>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</si>
  <si>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</si>
  <si>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</si>
  <si>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</si>
  <si>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</si>
  <si>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</si>
  <si>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</si>
  <si>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</si>
  <si>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</si>
  <si>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</si>
  <si>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</si>
  <si>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</si>
  <si>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</si>
  <si>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</si>
  <si>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</si>
  <si>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</si>
  <si>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</si>
  <si>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</si>
  <si>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</si>
  <si>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</si>
  <si>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</si>
  <si>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</si>
  <si>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</si>
  <si>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</si>
  <si>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</si>
  <si>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</si>
  <si>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</si>
  <si>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</si>
  <si>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</si>
  <si>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</si>
  <si>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</si>
  <si>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</si>
  <si>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</si>
  <si>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</si>
  <si>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</si>
  <si>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</si>
  <si>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</si>
  <si>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</si>
  <si>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</si>
  <si>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</si>
  <si>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</si>
  <si>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</si>
  <si>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</si>
  <si>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</si>
  <si>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</si>
  <si>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</si>
  <si>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</si>
  <si>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</si>
  <si>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</si>
  <si>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</si>
  <si>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</si>
  <si>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</si>
  <si>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</si>
  <si>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</si>
  <si>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</si>
  <si>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</si>
  <si>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</si>
  <si>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</si>
  <si>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</si>
  <si>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</si>
  <si>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</si>
  <si>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</si>
  <si>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</si>
  <si>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</si>
  <si>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</si>
  <si>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</si>
  <si>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</si>
  <si>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</si>
  <si>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</si>
  <si>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</si>
  <si>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</si>
  <si>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</si>
  <si>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</si>
  <si>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</si>
  <si>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</si>
  <si>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</si>
  <si>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</si>
  <si>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</si>
  <si>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</si>
  <si>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</si>
  <si>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</si>
  <si>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</si>
  <si>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</si>
  <si>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</si>
  <si>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</si>
  <si>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</si>
  <si>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</si>
  <si>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</si>
  <si>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</si>
  <si>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</si>
  <si>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</si>
  <si>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</si>
  <si>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</si>
  <si>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</si>
  <si>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</si>
  <si>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</si>
  <si>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</si>
  <si>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</si>
  <si>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</si>
  <si>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</si>
  <si>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</si>
  <si>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</si>
  <si>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</si>
  <si>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</si>
  <si>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</si>
  <si>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</si>
  <si>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</si>
  <si>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</si>
  <si>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</si>
  <si>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</si>
  <si>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</si>
  <si>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</si>
  <si>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</si>
  <si>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</si>
  <si>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</si>
  <si>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</si>
  <si>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</si>
  <si>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</si>
  <si>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</si>
  <si>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</si>
  <si>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</si>
  <si>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</si>
  <si>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</si>
  <si>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</si>
  <si>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</si>
  <si>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</si>
  <si>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</si>
  <si>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</si>
  <si>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</si>
  <si>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</si>
  <si>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</si>
  <si>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</si>
  <si>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</si>
  <si>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</si>
  <si>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</si>
  <si>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</si>
  <si>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</si>
  <si>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</si>
  <si>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</si>
  <si>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</si>
  <si>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</si>
  <si>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</si>
  <si>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</si>
  <si>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</si>
  <si>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</si>
  <si>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</si>
  <si>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</si>
  <si>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</si>
  <si>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</si>
  <si>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</si>
  <si>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</si>
  <si>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</si>
  <si>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</si>
  <si>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</si>
  <si>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</si>
  <si>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</si>
  <si>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</si>
  <si>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</si>
  <si>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</si>
  <si>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</si>
  <si>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</si>
  <si>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</si>
  <si>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</si>
  <si>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</si>
  <si>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</si>
  <si>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</si>
  <si>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</si>
  <si>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</si>
  <si>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</si>
  <si>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</si>
  <si>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</si>
  <si>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</si>
  <si>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</si>
  <si>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</si>
  <si>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</si>
  <si>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</si>
  <si>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</si>
  <si>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</si>
  <si>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</si>
  <si>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</si>
  <si>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</si>
  <si>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</si>
  <si>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</si>
  <si>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</si>
  <si>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</si>
  <si>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</si>
  <si>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</si>
  <si>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</si>
  <si>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</si>
  <si>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</si>
  <si>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</si>
  <si>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</si>
  <si>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</si>
  <si>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</si>
  <si>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</si>
  <si>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</si>
  <si>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</si>
  <si>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</si>
  <si>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</si>
  <si>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</si>
  <si>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</si>
  <si>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</si>
  <si>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</si>
  <si>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</si>
  <si>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</si>
  <si>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</si>
  <si>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</si>
  <si>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</si>
  <si>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</si>
  <si>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</si>
  <si>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</si>
  <si>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</si>
  <si>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</si>
  <si>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</si>
  <si>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</si>
  <si>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</si>
  <si>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</si>
  <si>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</si>
  <si>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</si>
  <si>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</si>
  <si>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</si>
  <si>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</si>
  <si>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</si>
  <si>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</si>
  <si>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</si>
  <si>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</si>
  <si>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</si>
  <si>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</si>
  <si>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</si>
  <si>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</si>
  <si>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</si>
  <si>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</si>
  <si>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</si>
  <si>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</si>
  <si>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</si>
  <si>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</si>
  <si>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</si>
  <si>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</si>
  <si>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</si>
  <si>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</si>
  <si>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</si>
  <si>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</si>
  <si>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</si>
  <si>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</si>
  <si>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</si>
  <si>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</si>
  <si>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</si>
  <si>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</si>
  <si>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</si>
  <si>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</si>
  <si>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</si>
  <si>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</si>
  <si>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</si>
  <si>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</si>
  <si>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</si>
  <si>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</si>
  <si>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</si>
  <si>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</si>
  <si>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</si>
  <si>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</si>
  <si>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</si>
  <si>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</si>
  <si>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</si>
  <si>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</si>
  <si>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</si>
  <si>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</si>
  <si>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</si>
  <si>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</si>
  <si>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</si>
  <si>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</si>
  <si>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</si>
  <si>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</si>
  <si>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</si>
  <si>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</si>
  <si>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</si>
  <si>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</si>
  <si>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</si>
  <si>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</si>
  <si>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</si>
  <si>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</si>
  <si>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</si>
  <si>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</si>
  <si>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</si>
  <si>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</si>
  <si>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</si>
  <si>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</si>
  <si>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</si>
  <si>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</si>
  <si>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</si>
  <si>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</si>
  <si>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</si>
  <si>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</si>
  <si>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</si>
  <si>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</si>
  <si>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</si>
  <si>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</si>
  <si>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</si>
  <si>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</si>
  <si>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</si>
  <si>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</si>
  <si>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</si>
  <si>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</si>
  <si>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</si>
  <si>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</si>
  <si>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</si>
  <si>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</si>
  <si>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</si>
  <si>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</si>
  <si>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</si>
  <si>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</si>
  <si>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</si>
  <si>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</si>
  <si>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</si>
  <si>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</si>
  <si>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</si>
  <si>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</si>
  <si>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</si>
  <si>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</si>
  <si>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</si>
  <si>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</si>
  <si>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</si>
  <si>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</si>
  <si>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</si>
  <si>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</si>
  <si>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</si>
  <si>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</si>
  <si>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</si>
  <si>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</si>
  <si>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</si>
  <si>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</si>
  <si>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</si>
  <si>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</si>
  <si>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</si>
  <si>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</si>
  <si>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</si>
  <si>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</si>
  <si>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</si>
  <si>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</si>
  <si>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</si>
  <si>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</si>
  <si>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</si>
  <si>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</si>
  <si>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</si>
  <si>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</si>
  <si>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</si>
  <si>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</si>
  <si>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</si>
  <si>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</si>
  <si>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</si>
  <si>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</si>
  <si>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</si>
  <si>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</si>
  <si>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</si>
  <si>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</si>
  <si>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</si>
  <si>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</si>
  <si>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</si>
  <si>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</si>
  <si>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</si>
  <si>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</si>
  <si>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</si>
  <si>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</si>
  <si>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</si>
  <si>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</si>
  <si>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</si>
  <si>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</si>
  <si>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</si>
  <si>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</si>
  <si>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</si>
  <si>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</si>
  <si>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</si>
  <si>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</si>
  <si>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</si>
  <si>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</si>
  <si>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</si>
  <si>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</si>
  <si>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</si>
  <si>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</si>
  <si>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</si>
  <si>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</si>
  <si>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</si>
  <si>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</si>
  <si>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</si>
  <si>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</si>
  <si>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</si>
  <si>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</si>
  <si>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</si>
  <si>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</si>
  <si>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</si>
  <si>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</si>
  <si>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</si>
  <si>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</si>
  <si>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</si>
  <si>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</si>
  <si>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</si>
  <si>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</si>
  <si>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</si>
  <si>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</si>
  <si>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</si>
  <si>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</si>
  <si>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</si>
  <si>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</si>
  <si>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</si>
  <si>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</si>
  <si>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</si>
  <si>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</si>
  <si>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</si>
  <si>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</si>
  <si>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</si>
  <si>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</si>
  <si>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</si>
  <si>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</si>
  <si>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</si>
  <si>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</si>
  <si>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</si>
  <si>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</si>
  <si>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</si>
  <si>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</si>
  <si>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</si>
  <si>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</si>
  <si>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</si>
  <si>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</si>
  <si>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</si>
  <si>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</si>
  <si>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</si>
  <si>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</si>
  <si>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</si>
  <si>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</si>
  <si>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</si>
  <si>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</si>
  <si>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</si>
  <si>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</si>
  <si>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</si>
  <si>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</si>
  <si>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</si>
  <si>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</si>
  <si>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</si>
  <si>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</si>
  <si>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</si>
  <si>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</si>
  <si>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</si>
  <si>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</si>
  <si>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</si>
  <si>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</si>
  <si>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</si>
  <si>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</si>
  <si>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</si>
  <si>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</si>
  <si>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</si>
  <si>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</si>
  <si>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</si>
  <si>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</si>
  <si>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</si>
  <si>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</si>
  <si>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</si>
  <si>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</si>
  <si>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</si>
  <si>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</si>
  <si>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</si>
  <si>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</si>
  <si>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</si>
  <si>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</si>
  <si>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</si>
  <si>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</si>
  <si>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</si>
  <si>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</si>
  <si>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</si>
  <si>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</si>
  <si>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</si>
  <si>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</si>
  <si>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</si>
  <si>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</si>
  <si>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</si>
  <si>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</si>
  <si>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</si>
  <si>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</si>
  <si>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</si>
  <si>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</si>
  <si>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</si>
  <si>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</si>
  <si>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</si>
  <si>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</si>
  <si>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</si>
  <si>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</si>
  <si>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</si>
  <si>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</si>
  <si>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</si>
  <si>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</si>
  <si>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</si>
  <si>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</si>
  <si>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</si>
  <si>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</si>
  <si>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</si>
  <si>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</si>
  <si>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</si>
  <si>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</si>
  <si>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</si>
  <si>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</si>
  <si>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</si>
  <si>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</si>
  <si>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</si>
  <si>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</si>
  <si>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</si>
  <si>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</si>
  <si>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</si>
  <si>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</si>
  <si>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</si>
  <si>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</si>
  <si>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</si>
  <si>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</si>
  <si>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</si>
  <si>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</si>
  <si>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</si>
  <si>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</si>
  <si>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</si>
  <si>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</si>
  <si>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</si>
  <si>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</si>
  <si>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</si>
  <si>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</si>
  <si>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</si>
  <si>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</si>
  <si>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</si>
  <si>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</si>
  <si>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</si>
  <si>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</si>
  <si>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</si>
  <si>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</si>
  <si>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</si>
  <si>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</si>
  <si>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</si>
  <si>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</si>
  <si>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</si>
  <si>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</si>
  <si>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</si>
  <si>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</si>
  <si>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</si>
  <si>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</si>
  <si>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</si>
  <si>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</si>
  <si>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</si>
  <si>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</si>
  <si>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</si>
  <si>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</si>
  <si>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</si>
  <si>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</si>
  <si>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</si>
  <si>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</si>
  <si>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</si>
  <si>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</si>
  <si>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</si>
  <si>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</si>
  <si>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</si>
  <si>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</si>
  <si>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</si>
  <si>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</si>
  <si>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</si>
  <si>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</si>
  <si>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</si>
  <si>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</si>
  <si>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</si>
  <si>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</si>
  <si>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</si>
  <si>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</si>
  <si>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</si>
  <si>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</si>
  <si>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</si>
  <si>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</si>
  <si>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</si>
  <si>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</si>
  <si>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</si>
  <si>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</si>
  <si>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</si>
  <si>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</si>
  <si>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</si>
  <si>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</si>
  <si>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</si>
  <si>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</si>
  <si>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</si>
  <si>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</si>
  <si>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</si>
  <si>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</si>
  <si>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</si>
  <si>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</si>
  <si>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</si>
  <si>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</si>
  <si>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</si>
  <si>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</si>
  <si>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</si>
  <si>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</si>
  <si>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</si>
  <si>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</si>
  <si>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</si>
  <si>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</si>
  <si>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</si>
  <si>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</si>
  <si>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</si>
  <si>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</si>
  <si>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</si>
  <si>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</si>
  <si>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</si>
  <si>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</si>
  <si>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</si>
  <si>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</si>
  <si>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</si>
  <si>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</si>
  <si>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</si>
  <si>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</si>
  <si>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</si>
  <si>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</si>
  <si>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</si>
  <si>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</si>
  <si>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</si>
  <si>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</si>
  <si>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</si>
  <si>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</si>
  <si>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</si>
  <si>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</si>
  <si>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</si>
  <si>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</si>
  <si>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</si>
  <si>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</si>
  <si>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</si>
  <si>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</si>
  <si>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</si>
  <si>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</si>
  <si>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</si>
  <si>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</si>
  <si>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</si>
  <si>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</si>
  <si>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</si>
  <si>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</si>
  <si>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</si>
  <si>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</si>
  <si>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</si>
  <si>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</si>
  <si>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</si>
  <si>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</si>
  <si>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</si>
  <si>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</si>
  <si>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</si>
  <si>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</si>
  <si>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</si>
  <si>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</si>
  <si>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</si>
  <si>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</si>
  <si>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</si>
  <si>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</si>
  <si>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</si>
  <si>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</si>
  <si>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</si>
  <si>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</si>
  <si>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</si>
  <si>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</si>
  <si>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</si>
  <si>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</si>
  <si>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</si>
  <si>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</si>
  <si>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</si>
  <si>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</si>
  <si>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</si>
  <si>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</si>
  <si>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</si>
  <si>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</si>
  <si>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</si>
  <si>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</si>
  <si>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</si>
  <si>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</si>
  <si>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</si>
  <si>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</si>
  <si>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</si>
  <si>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</si>
  <si>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</si>
  <si>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</si>
  <si>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</si>
  <si>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</si>
  <si>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</si>
  <si>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</si>
  <si>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</si>
  <si>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</si>
  <si>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</si>
  <si>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</si>
  <si>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</si>
  <si>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</si>
  <si>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</si>
  <si>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</si>
  <si>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</si>
  <si>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</si>
  <si>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</si>
  <si>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</si>
  <si>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</si>
  <si>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</si>
  <si>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</si>
  <si>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</si>
  <si>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</si>
  <si>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</si>
  <si>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</si>
  <si>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</si>
  <si>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</si>
  <si>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</si>
  <si>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</si>
  <si>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</si>
  <si>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</si>
  <si>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</si>
  <si>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</si>
  <si>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</si>
  <si>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</si>
  <si>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</si>
  <si>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</si>
  <si>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</si>
  <si>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</si>
  <si>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</si>
  <si>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</si>
  <si>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</si>
  <si>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</si>
  <si>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</si>
  <si>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</si>
  <si>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</si>
  <si>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</si>
  <si>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</si>
  <si>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</si>
  <si>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</si>
  <si>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</si>
  <si>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</si>
  <si>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</si>
  <si>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</si>
  <si>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</si>
  <si>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</si>
  <si>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</si>
  <si>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</si>
  <si>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</si>
  <si>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</si>
  <si>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</si>
  <si>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</si>
  <si>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</si>
  <si>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</si>
  <si>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</si>
  <si>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</si>
  <si>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</si>
  <si>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</si>
  <si>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</si>
  <si>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</si>
  <si>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</si>
  <si>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</si>
  <si>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</si>
  <si>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</si>
  <si>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</si>
  <si>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</si>
  <si>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</si>
  <si>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</si>
  <si>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</si>
  <si>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</si>
  <si>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</si>
  <si>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</si>
  <si>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</si>
  <si>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</si>
  <si>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</si>
  <si>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</si>
  <si>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</si>
  <si>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</si>
  <si>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</si>
  <si>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</si>
  <si>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</si>
  <si>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</si>
  <si>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</si>
  <si>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</si>
  <si>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</si>
  <si>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</si>
  <si>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</si>
  <si>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</si>
  <si>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</si>
  <si>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</si>
  <si>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</si>
  <si>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</si>
  <si>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</si>
  <si>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</si>
  <si>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</si>
  <si>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</si>
  <si>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</si>
  <si>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</si>
  <si>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</si>
  <si>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</si>
  <si>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</si>
  <si>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</si>
  <si>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</si>
  <si>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</si>
  <si>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</si>
  <si>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</si>
  <si>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</si>
  <si>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</si>
  <si>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</si>
  <si>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</si>
  <si>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</si>
  <si>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</si>
  <si>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</si>
  <si>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</si>
  <si>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</si>
  <si>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</si>
  <si>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</si>
  <si>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</si>
  <si>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</si>
  <si>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</si>
  <si>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</si>
  <si>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</si>
  <si>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</si>
  <si>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</si>
  <si>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</si>
  <si>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</si>
  <si>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</si>
  <si>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</si>
  <si>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</si>
  <si>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</si>
  <si>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</si>
  <si>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</si>
  <si>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</si>
  <si>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</si>
  <si>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</si>
  <si>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</si>
  <si>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</si>
  <si>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</si>
  <si>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</si>
  <si>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</si>
  <si>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</si>
  <si>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</si>
  <si>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</si>
  <si>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</si>
  <si>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</si>
  <si>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</si>
  <si>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</si>
  <si>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</si>
  <si>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</si>
  <si>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</si>
  <si>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</si>
  <si>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</si>
  <si>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</si>
  <si>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</si>
  <si>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</si>
  <si>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</si>
  <si>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</si>
  <si>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</si>
  <si>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</si>
  <si>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</si>
  <si>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</si>
  <si>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</si>
  <si>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</si>
  <si>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</si>
  <si>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</si>
  <si>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</si>
  <si>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</si>
  <si>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</si>
  <si>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</si>
  <si>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</si>
  <si>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</si>
  <si>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</si>
  <si>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</si>
  <si>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</si>
  <si>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</si>
  <si>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</si>
  <si>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</si>
  <si>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</si>
  <si>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</si>
  <si>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</si>
  <si>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</si>
  <si>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</si>
  <si>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</si>
  <si>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</si>
  <si>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</si>
  <si>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</si>
  <si>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</si>
  <si>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</si>
  <si>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</si>
  <si>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</si>
  <si>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</si>
  <si>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</si>
  <si>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</si>
  <si>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</si>
  <si>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</si>
  <si>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</si>
  <si>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</si>
  <si>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</si>
  <si>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</si>
  <si>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</si>
  <si>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</si>
  <si>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</si>
  <si>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</si>
  <si>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</si>
  <si>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</si>
  <si>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</si>
  <si>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</si>
  <si>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</si>
  <si>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</si>
  <si>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</si>
  <si>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</si>
  <si>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</si>
  <si>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</si>
  <si>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</si>
  <si>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</si>
  <si>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</si>
  <si>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</si>
  <si>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</si>
  <si>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</si>
  <si>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</si>
  <si>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</si>
  <si>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</si>
  <si>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</si>
  <si>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</si>
  <si>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</si>
  <si>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</si>
  <si>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</si>
  <si>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</si>
  <si>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</si>
  <si>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</si>
  <si>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</si>
  <si>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</si>
  <si>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</si>
  <si>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</si>
  <si>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</si>
  <si>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</si>
  <si>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</si>
  <si>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</si>
  <si>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</si>
  <si>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</si>
  <si>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</si>
  <si>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</si>
  <si>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</si>
  <si>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</si>
  <si>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</si>
  <si>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</si>
  <si>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</si>
  <si>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</si>
  <si>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</si>
  <si>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</si>
  <si>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</si>
  <si>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</si>
  <si>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</si>
  <si>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</si>
  <si>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</si>
  <si>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</si>
  <si>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</si>
  <si>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</si>
  <si>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</si>
  <si>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</si>
  <si>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</si>
  <si>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</si>
  <si>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</si>
  <si>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</si>
  <si>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</si>
  <si>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</si>
  <si>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</si>
  <si>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</si>
  <si>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</si>
  <si>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</si>
  <si>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</si>
  <si>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</si>
  <si>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</si>
  <si>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</si>
  <si>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</si>
  <si>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</si>
  <si>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</si>
  <si>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</si>
  <si>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</si>
  <si>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</si>
  <si>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</si>
  <si>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</si>
  <si>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</si>
  <si>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</si>
  <si>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</si>
  <si>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</si>
  <si>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</si>
  <si>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</si>
  <si>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</si>
  <si>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</si>
  <si>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</si>
  <si>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</si>
  <si>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</si>
  <si>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</si>
  <si>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</si>
  <si>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</si>
  <si>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</si>
  <si>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</si>
  <si>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</si>
  <si>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</si>
  <si>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</si>
  <si>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</si>
  <si>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</si>
  <si>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</si>
  <si>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</si>
  <si>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</si>
  <si>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</si>
  <si>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</si>
  <si>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</si>
  <si>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</si>
  <si>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</si>
  <si>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</si>
  <si>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</si>
  <si>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</si>
  <si>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</si>
  <si>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</si>
  <si>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</si>
  <si>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</si>
  <si>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</si>
  <si>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</si>
  <si>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</si>
  <si>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</si>
  <si>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</si>
  <si>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</si>
  <si>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</si>
  <si>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</si>
  <si>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</si>
  <si>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</si>
  <si>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</si>
  <si>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</si>
  <si>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</si>
  <si>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</si>
  <si>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</si>
  <si>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</si>
  <si>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</si>
  <si>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</si>
  <si>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</si>
  <si>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</si>
  <si>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</si>
  <si>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</si>
  <si>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</si>
  <si>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</si>
  <si>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</si>
  <si>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</si>
  <si>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</si>
  <si>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</si>
  <si>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</si>
  <si>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</si>
  <si>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</si>
  <si>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</si>
  <si>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</si>
  <si>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</si>
  <si>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</si>
  <si>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</si>
  <si>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</si>
  <si>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</si>
  <si>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</si>
  <si>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</si>
  <si>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</si>
  <si>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</si>
  <si>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</si>
  <si>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</si>
  <si>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</si>
  <si>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</si>
  <si>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</si>
  <si>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</si>
  <si>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</si>
  <si>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</si>
  <si>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</si>
  <si>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</si>
  <si>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</si>
  <si>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</si>
  <si>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</si>
  <si>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</si>
  <si>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</si>
  <si>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</si>
  <si>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</si>
  <si>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</si>
  <si>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</si>
  <si>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</si>
  <si>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</si>
  <si>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</si>
  <si>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</si>
  <si>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</si>
  <si>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</si>
  <si>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</si>
  <si>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</si>
  <si>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</si>
  <si>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</si>
  <si>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</si>
  <si>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</si>
  <si>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</si>
  <si>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</si>
  <si>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</si>
  <si>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</si>
  <si>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</si>
  <si>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</si>
  <si>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</si>
  <si>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</si>
  <si>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</si>
  <si>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</si>
  <si>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</si>
  <si>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</si>
  <si>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</si>
  <si>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</si>
  <si>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</si>
  <si>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</si>
  <si>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</si>
  <si>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</si>
  <si>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</si>
  <si>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</si>
  <si>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</si>
  <si>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</si>
  <si>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</si>
  <si>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</si>
  <si>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</si>
  <si>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</si>
  <si>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</si>
  <si>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</si>
  <si>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</si>
  <si>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</si>
  <si>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</si>
  <si>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</si>
  <si>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</si>
  <si>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</si>
  <si>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</si>
  <si>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</si>
  <si>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</si>
  <si>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</si>
  <si>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</si>
  <si>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</si>
  <si>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</si>
  <si>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</si>
  <si>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</si>
  <si>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</si>
  <si>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</si>
  <si>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</si>
  <si>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</si>
  <si>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</si>
  <si>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</si>
  <si>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</si>
  <si>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</si>
  <si>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</si>
  <si>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</si>
  <si>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</si>
  <si>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</si>
  <si>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</si>
  <si>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</si>
  <si>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</si>
  <si>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</si>
  <si>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</si>
  <si>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</si>
  <si>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</si>
  <si>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</si>
  <si>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</si>
  <si>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</si>
  <si>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</si>
  <si>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</si>
  <si>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</si>
  <si>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</si>
  <si>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</si>
  <si>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</si>
  <si>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</si>
  <si>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</si>
  <si>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</si>
  <si>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</si>
  <si>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</si>
  <si>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</si>
  <si>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</si>
  <si>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</si>
  <si>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</si>
  <si>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</si>
  <si>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</si>
  <si>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</si>
  <si>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</si>
  <si>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</si>
  <si>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</si>
  <si>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</si>
  <si>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</si>
  <si>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</si>
  <si>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</si>
  <si>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</si>
  <si>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</si>
  <si>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</si>
  <si>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</si>
  <si>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</si>
  <si>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</si>
  <si>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</si>
  <si>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</si>
  <si>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</si>
  <si>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</si>
  <si>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</si>
  <si>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</si>
  <si>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</si>
  <si>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</si>
  <si>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</si>
  <si>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</si>
  <si>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</si>
  <si>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</si>
  <si>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</si>
  <si>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</si>
  <si>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</si>
  <si>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</si>
  <si>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</si>
  <si>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</si>
  <si>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</si>
  <si>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</si>
  <si>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</si>
  <si>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</si>
  <si>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</si>
  <si>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</si>
  <si>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</si>
  <si>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</si>
  <si>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</si>
  <si>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</si>
  <si>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</si>
  <si>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</si>
  <si>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</si>
  <si>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</si>
  <si>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</si>
  <si>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</si>
  <si>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</si>
  <si>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</si>
  <si>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</si>
  <si>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</si>
  <si>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</si>
  <si>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</si>
  <si>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</si>
  <si>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</si>
  <si>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</si>
  <si>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</si>
  <si>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</si>
  <si>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</si>
  <si>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</si>
  <si>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</si>
  <si>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</si>
  <si>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</si>
  <si>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</si>
  <si>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</si>
  <si>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</si>
  <si>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</si>
  <si>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</si>
  <si>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</si>
  <si>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</si>
  <si>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</si>
  <si>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</si>
  <si>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</si>
  <si>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</si>
  <si>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</si>
  <si>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</si>
  <si>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</si>
  <si>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</si>
  <si>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</si>
  <si>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</si>
  <si>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</si>
  <si>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</si>
  <si>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</si>
  <si>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</si>
  <si>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</si>
  <si>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</si>
  <si>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</si>
  <si>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</si>
  <si>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</si>
  <si>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</si>
  <si>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</si>
  <si>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</si>
  <si>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</si>
  <si>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</si>
  <si>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</si>
  <si>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</si>
  <si>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</si>
  <si>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</si>
  <si>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</si>
  <si>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</si>
  <si>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</si>
  <si>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</si>
  <si>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</si>
  <si>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</si>
  <si>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</si>
  <si>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</si>
  <si>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</si>
  <si>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</si>
  <si>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</si>
  <si>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</si>
  <si>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</si>
  <si>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</si>
  <si>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</si>
  <si>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</si>
  <si>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</si>
  <si>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</si>
  <si>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</si>
  <si>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</si>
  <si>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</si>
  <si>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</si>
  <si>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</si>
  <si>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</si>
  <si>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</si>
  <si>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</si>
  <si>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</si>
  <si>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</si>
  <si>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</si>
  <si>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</si>
  <si>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</si>
  <si>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</si>
  <si>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</si>
  <si>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</si>
  <si>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</si>
  <si>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</si>
  <si>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</si>
  <si>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</si>
  <si>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</si>
  <si>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</si>
  <si>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</si>
  <si>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</si>
  <si>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</si>
  <si>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</si>
  <si>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</si>
  <si>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</si>
  <si>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</si>
  <si>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</si>
  <si>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</si>
  <si>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</si>
  <si>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</si>
  <si>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</si>
  <si>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</si>
  <si>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</si>
  <si>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</si>
  <si>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</si>
  <si>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</si>
  <si>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</si>
  <si>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</si>
  <si>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</si>
  <si>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</si>
  <si>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</si>
  <si>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</si>
  <si>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</si>
  <si>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</si>
  <si>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</si>
  <si>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</si>
  <si>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</si>
  <si>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</si>
  <si>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</si>
  <si>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</si>
  <si>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</si>
  <si>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</si>
  <si>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</si>
  <si>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</si>
  <si>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</si>
  <si>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</si>
  <si>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</si>
  <si>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</si>
  <si>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</si>
  <si>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</si>
  <si>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</si>
  <si>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</si>
  <si>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</si>
  <si>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</si>
  <si>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</si>
  <si>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</si>
  <si>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</si>
  <si>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</si>
  <si>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</si>
  <si>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</si>
  <si>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</si>
  <si>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</si>
  <si>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</si>
  <si>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</si>
  <si>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</si>
  <si>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</si>
  <si>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</si>
  <si>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</si>
  <si>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</si>
  <si>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</si>
  <si>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</si>
  <si>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</si>
  <si>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</si>
  <si>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</si>
  <si>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</si>
  <si>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</si>
  <si>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</si>
  <si>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</si>
  <si>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</si>
  <si>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</si>
  <si>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</si>
  <si>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</si>
  <si>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</si>
  <si>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</si>
  <si>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</si>
  <si>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</si>
  <si>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</si>
  <si>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</si>
  <si>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</si>
  <si>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</si>
  <si>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</si>
  <si>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</si>
  <si>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</si>
  <si>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</si>
  <si>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</si>
  <si>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</si>
  <si>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</si>
  <si>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</si>
  <si>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</si>
  <si>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</si>
  <si>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</si>
  <si>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</si>
  <si>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</si>
  <si>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</si>
  <si>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</si>
  <si>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</si>
  <si>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</si>
  <si>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</si>
  <si>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</si>
  <si>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</si>
  <si>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</si>
  <si>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</si>
  <si>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</si>
  <si>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</si>
  <si>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</si>
  <si>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</si>
  <si>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</si>
  <si>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</si>
  <si>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</si>
  <si>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</si>
  <si>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</si>
  <si>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</si>
  <si>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</si>
  <si>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</si>
  <si>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</si>
  <si>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</si>
  <si>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</si>
  <si>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</si>
  <si>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</si>
  <si>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</si>
  <si>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</si>
  <si>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</si>
  <si>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</si>
  <si>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</si>
  <si>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</si>
  <si>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</si>
  <si>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</si>
  <si>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</si>
  <si>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</si>
  <si>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</si>
  <si>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</si>
  <si>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</si>
  <si>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</si>
  <si>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</si>
  <si>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</si>
  <si>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</si>
  <si>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</si>
  <si>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</si>
  <si>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</si>
  <si>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</si>
  <si>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</si>
  <si>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</si>
  <si>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</si>
  <si>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</si>
  <si>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</si>
  <si>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</si>
  <si>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</si>
  <si>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</si>
  <si>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</si>
  <si>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</si>
  <si>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</si>
  <si>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</si>
  <si>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</si>
  <si>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</si>
  <si>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</si>
  <si>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</si>
  <si>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</si>
  <si>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</si>
  <si>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</si>
  <si>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</si>
  <si>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</si>
  <si>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</si>
  <si>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</si>
  <si>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</si>
  <si>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</si>
  <si>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</si>
  <si>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</si>
  <si>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</si>
  <si>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</si>
  <si>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</si>
  <si>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</si>
  <si>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</si>
  <si>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</si>
  <si>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</si>
  <si>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</si>
  <si>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</si>
  <si>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</si>
  <si>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</si>
  <si>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</si>
  <si>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</si>
  <si>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</si>
  <si>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</si>
  <si>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</si>
  <si>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</si>
  <si>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</si>
  <si>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</si>
  <si>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</si>
  <si>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</si>
  <si>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</si>
  <si>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</si>
  <si>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</si>
  <si>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</si>
  <si>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</si>
  <si>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</si>
  <si>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</si>
  <si>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</si>
  <si>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</si>
  <si>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</si>
  <si>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</si>
  <si>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</si>
  <si>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</si>
  <si>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</si>
  <si>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</si>
  <si>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</si>
  <si>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</si>
  <si>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</si>
  <si>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</si>
  <si>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</si>
  <si>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</si>
  <si>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</si>
  <si>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</si>
  <si>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</si>
  <si>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</si>
  <si>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</si>
  <si>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</si>
  <si>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</si>
  <si>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</si>
  <si>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</si>
  <si>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</si>
  <si>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</si>
  <si>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</si>
  <si>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</si>
  <si>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</si>
  <si>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</si>
  <si>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</si>
  <si>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</si>
  <si>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</si>
  <si>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</si>
  <si>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</si>
  <si>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</si>
  <si>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</si>
  <si>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</si>
  <si>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</si>
  <si>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</si>
  <si>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</si>
  <si>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</si>
  <si>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</si>
  <si>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</si>
  <si>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</si>
  <si>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</si>
  <si>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</si>
  <si>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</si>
  <si>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</si>
  <si>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</si>
  <si>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</si>
  <si>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</si>
  <si>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</si>
  <si>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</si>
  <si>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</si>
  <si>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</si>
  <si>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</si>
  <si>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</si>
  <si>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</si>
  <si>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</si>
  <si>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</si>
  <si>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</si>
  <si>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</si>
  <si>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</si>
  <si>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</si>
  <si>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</si>
  <si>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</si>
  <si>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</si>
  <si>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</si>
  <si>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</si>
  <si>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</si>
  <si>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</si>
  <si>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</si>
  <si>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</si>
  <si>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</si>
  <si>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</si>
  <si>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</si>
  <si>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</si>
  <si>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</si>
  <si>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</si>
  <si>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</si>
  <si>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</si>
  <si>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</si>
  <si>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</si>
  <si>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</si>
  <si>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</si>
  <si>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</si>
  <si>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</si>
  <si>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</si>
  <si>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</si>
  <si>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</si>
  <si>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</si>
  <si>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</si>
  <si>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</si>
  <si>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</si>
  <si>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</si>
  <si>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</si>
  <si>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</si>
  <si>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</si>
  <si>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</si>
  <si>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</si>
  <si>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</si>
  <si>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</si>
  <si>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</si>
  <si>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</si>
  <si>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</si>
  <si>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</si>
  <si>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</si>
  <si>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</si>
  <si>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</si>
  <si>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</si>
  <si>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</si>
  <si>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</si>
  <si>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</si>
  <si>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</si>
  <si>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</si>
  <si>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</si>
  <si>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</si>
  <si>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</si>
  <si>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</si>
  <si>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</si>
  <si>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</si>
  <si>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</si>
  <si>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</si>
  <si>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</si>
  <si>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</si>
  <si>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</si>
  <si>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</si>
  <si>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</si>
  <si>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</si>
  <si>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</si>
  <si>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</si>
  <si>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</si>
  <si>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</si>
  <si>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</si>
  <si>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</si>
  <si>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</si>
  <si>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</si>
  <si>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</si>
  <si>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</si>
  <si>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</si>
  <si>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</si>
  <si>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</si>
  <si>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</si>
  <si>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</si>
  <si>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</si>
  <si>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</si>
  <si>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</si>
  <si>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</si>
  <si>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</si>
  <si>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</si>
  <si>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</si>
  <si>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</si>
  <si>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</si>
  <si>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</si>
  <si>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</si>
  <si>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</si>
  <si>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</si>
  <si>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</si>
  <si>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</si>
  <si>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</si>
  <si>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</si>
  <si>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</si>
  <si>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</si>
  <si>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</si>
  <si>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</si>
  <si>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</si>
  <si>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</si>
  <si>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</si>
  <si>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</si>
  <si>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</si>
  <si>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</si>
  <si>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</si>
  <si>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</si>
  <si>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</si>
  <si>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</si>
  <si>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</si>
  <si>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</si>
  <si>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</si>
  <si>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</si>
  <si>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</si>
  <si>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</si>
  <si>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</si>
  <si>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</si>
  <si>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</si>
  <si>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</si>
  <si>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</si>
  <si>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</si>
  <si>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</si>
  <si>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</si>
  <si>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</si>
  <si>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</si>
  <si>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</si>
  <si>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</si>
  <si>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</si>
  <si>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</si>
  <si>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</si>
  <si>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</si>
  <si>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</si>
  <si>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</si>
  <si>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</si>
  <si>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</si>
  <si>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</si>
  <si>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</si>
  <si>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</si>
  <si>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</si>
  <si>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</si>
  <si>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</si>
  <si>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</si>
  <si>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</si>
  <si>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</si>
  <si>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</si>
  <si>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</si>
  <si>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</si>
  <si>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</si>
  <si>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</si>
  <si>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</si>
  <si>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</si>
  <si>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</si>
  <si>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</si>
  <si>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</si>
  <si>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</si>
  <si>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</si>
  <si>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</si>
  <si>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</si>
  <si>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</si>
  <si>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</si>
  <si>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</si>
  <si>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</si>
  <si>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</si>
  <si>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</si>
  <si>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</si>
  <si>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</si>
  <si>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</si>
  <si>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</si>
  <si>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</si>
  <si>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</si>
  <si>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</si>
  <si>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</si>
  <si>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</si>
  <si>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</si>
  <si>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</si>
  <si>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</si>
  <si>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</si>
  <si>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</si>
  <si>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</si>
  <si>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</si>
  <si>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</si>
  <si>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</si>
  <si>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</si>
  <si>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</si>
  <si>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</si>
  <si>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</si>
  <si>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</si>
  <si>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</si>
  <si>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</si>
  <si>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</si>
  <si>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</si>
  <si>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</si>
  <si>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</si>
  <si>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</si>
  <si>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</si>
  <si>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</si>
  <si>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</si>
  <si>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</si>
  <si>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</si>
  <si>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</si>
  <si>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</si>
  <si>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</si>
  <si>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</si>
  <si>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</si>
  <si>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</si>
  <si>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</si>
  <si>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</si>
  <si>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</si>
  <si>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</si>
  <si>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</si>
  <si>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</si>
  <si>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</si>
  <si>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</si>
  <si>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</si>
  <si>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</si>
  <si>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</si>
  <si>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</si>
  <si>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</si>
  <si>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</si>
  <si>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</si>
  <si>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</si>
  <si>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</si>
  <si>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</si>
  <si>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</si>
  <si>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</si>
  <si>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</si>
  <si>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</si>
  <si>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</si>
  <si>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</si>
  <si>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</si>
  <si>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</si>
  <si>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</si>
  <si>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</si>
  <si>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</si>
  <si>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</si>
  <si>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</si>
  <si>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</si>
  <si>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</si>
  <si>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</si>
  <si>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</si>
  <si>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</si>
  <si>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</si>
  <si>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</si>
  <si>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</si>
  <si>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</si>
  <si>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</si>
  <si>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</si>
  <si>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</si>
  <si>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</si>
  <si>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</si>
  <si>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</si>
  <si>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</si>
  <si>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</si>
  <si>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</si>
  <si>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</si>
  <si>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</si>
  <si>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</si>
  <si>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</si>
  <si>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</si>
  <si>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</si>
  <si>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</si>
  <si>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</si>
  <si>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</si>
  <si>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</si>
  <si>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</si>
  <si>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</si>
  <si>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</si>
  <si>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</si>
  <si>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</si>
  <si>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</si>
  <si>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</si>
  <si>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</si>
  <si>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</si>
  <si>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</si>
  <si>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</si>
  <si>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</si>
  <si>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</si>
  <si>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</si>
  <si>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</si>
  <si>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</si>
  <si>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</si>
  <si>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</si>
  <si>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</si>
  <si>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</si>
  <si>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</si>
  <si>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</si>
  <si>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</si>
  <si>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</si>
  <si>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</si>
  <si>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</si>
  <si>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</si>
  <si>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</si>
  <si>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</si>
  <si>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</si>
  <si>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</si>
  <si>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</si>
  <si>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</si>
  <si>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</si>
  <si>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</si>
  <si>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</si>
  <si>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</si>
  <si>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</si>
  <si>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</si>
  <si>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</si>
  <si>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</si>
  <si>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</si>
  <si>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</si>
  <si>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</si>
  <si>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</si>
  <si>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</si>
  <si>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</si>
  <si>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</si>
  <si>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</si>
  <si>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</si>
  <si>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</si>
  <si>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</si>
  <si>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</si>
  <si>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</si>
  <si>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</si>
  <si>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</si>
  <si>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</si>
  <si>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</si>
  <si>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</si>
  <si>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</si>
  <si>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</si>
  <si>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</si>
  <si>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</si>
  <si>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</si>
  <si>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</si>
  <si>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</si>
  <si>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</si>
  <si>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</si>
  <si>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</si>
  <si>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</si>
  <si>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</si>
  <si>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</si>
  <si>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</si>
  <si>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</si>
  <si>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</si>
  <si>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</si>
  <si>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</si>
  <si>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</si>
  <si>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</si>
  <si>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</si>
  <si>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</si>
  <si>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</si>
  <si>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</si>
  <si>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</si>
  <si>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</si>
  <si>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</si>
  <si>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</si>
  <si>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</si>
  <si>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</si>
  <si>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</si>
  <si>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</si>
  <si>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</si>
  <si>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</si>
  <si>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</si>
  <si>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</si>
  <si>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</si>
  <si>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</si>
  <si>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</si>
  <si>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</si>
  <si>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</si>
  <si>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</si>
  <si>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</si>
  <si>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</si>
  <si>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</si>
  <si>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</si>
  <si>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</si>
  <si>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</si>
  <si>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</si>
  <si>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</si>
  <si>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</si>
  <si>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</si>
  <si>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</si>
  <si>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</si>
  <si>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</si>
  <si>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</si>
  <si>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</si>
  <si>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</si>
  <si>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</si>
  <si>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</si>
  <si>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</si>
  <si>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</si>
  <si>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</si>
  <si>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</si>
  <si>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</si>
  <si>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</si>
  <si>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</si>
  <si>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</si>
  <si>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</si>
  <si>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</si>
  <si>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</si>
  <si>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</si>
  <si>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</si>
  <si>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</si>
  <si>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</si>
  <si>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</si>
  <si>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</si>
  <si>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</si>
  <si>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</si>
  <si>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</si>
  <si>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</si>
  <si>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</si>
  <si>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</si>
  <si>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</si>
  <si>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</si>
  <si>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</si>
  <si>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</si>
  <si>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</si>
  <si>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</si>
  <si>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</si>
  <si>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</si>
  <si>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</si>
  <si>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</si>
  <si>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</si>
  <si>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</si>
  <si>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</si>
  <si>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</si>
  <si>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</si>
  <si>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</si>
  <si>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</si>
  <si>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</si>
  <si>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</si>
  <si>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</si>
  <si>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</si>
  <si>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</si>
  <si>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</si>
  <si>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</si>
  <si>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</si>
  <si>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</si>
  <si>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</si>
  <si>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</si>
  <si>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</si>
  <si>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</si>
  <si>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</si>
  <si>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</si>
  <si>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</si>
  <si>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</si>
  <si>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</si>
  <si>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</si>
  <si>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</si>
  <si>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</si>
  <si>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</si>
  <si>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</si>
  <si>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</si>
  <si>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</si>
  <si>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</si>
  <si>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</si>
  <si>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</si>
  <si>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</si>
  <si>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</si>
  <si>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</si>
  <si>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</si>
  <si>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</si>
  <si>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</si>
  <si>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</si>
  <si>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</si>
  <si>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</si>
  <si>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</si>
  <si>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</si>
  <si>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</si>
  <si>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</si>
  <si>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</si>
  <si>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</si>
  <si>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</si>
  <si>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</si>
  <si>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</si>
  <si>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</si>
  <si>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</si>
  <si>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</si>
  <si>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</si>
  <si>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</si>
  <si>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</si>
  <si>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</si>
  <si>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</si>
  <si>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</si>
  <si>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</si>
  <si>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</si>
  <si>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</si>
  <si>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</si>
  <si>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</si>
  <si>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</si>
  <si>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</si>
  <si>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</si>
  <si>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</si>
  <si>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</si>
  <si>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</si>
  <si>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</si>
  <si>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</si>
  <si>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</si>
  <si>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</si>
  <si>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</si>
  <si>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</si>
  <si>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</si>
  <si>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</si>
  <si>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</si>
  <si>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</si>
  <si>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</si>
  <si>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</si>
  <si>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</si>
  <si>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</si>
  <si>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</si>
  <si>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</si>
  <si>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</si>
  <si>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</si>
  <si>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</si>
  <si>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</si>
  <si>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</si>
  <si>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</si>
  <si>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</si>
  <si>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</si>
  <si>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</si>
  <si>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</si>
  <si>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</si>
  <si>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</si>
  <si>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</si>
  <si>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</si>
  <si>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</si>
  <si>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</si>
  <si>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</si>
  <si>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</si>
  <si>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</si>
  <si>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</si>
  <si>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</si>
  <si>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</si>
  <si>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</si>
  <si>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</si>
  <si>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</si>
  <si>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</si>
  <si>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</si>
  <si>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</si>
  <si>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</si>
  <si>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</si>
  <si>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</si>
  <si>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</si>
  <si>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</si>
  <si>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</si>
  <si>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</si>
  <si>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</si>
  <si>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</si>
  <si>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</si>
  <si>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</si>
  <si>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</si>
  <si>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</si>
  <si>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</si>
  <si>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</si>
  <si>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</si>
  <si>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</si>
  <si>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</si>
  <si>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</si>
  <si>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</si>
  <si>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</si>
  <si>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</si>
  <si>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</si>
  <si>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</si>
  <si>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</si>
  <si>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</si>
  <si>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</si>
  <si>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</si>
  <si>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</si>
  <si>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</si>
  <si>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</si>
  <si>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</si>
  <si>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</si>
  <si>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</si>
  <si>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</si>
  <si>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</si>
  <si>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</si>
  <si>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</si>
  <si>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</si>
  <si>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</si>
  <si>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</si>
  <si>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</si>
  <si>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</si>
  <si>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</si>
  <si>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</si>
  <si>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</si>
  <si>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</si>
  <si>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</si>
  <si>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</si>
  <si>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</si>
  <si>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</si>
  <si>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</si>
  <si>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</si>
  <si>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</si>
  <si>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</si>
  <si>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</si>
  <si>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</si>
  <si>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</si>
  <si>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</si>
  <si>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</si>
  <si>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</si>
  <si>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</si>
  <si>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</si>
  <si>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</si>
  <si>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</si>
  <si>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</si>
  <si>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</si>
  <si>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</si>
  <si>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</si>
  <si>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</si>
  <si>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</si>
  <si>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</si>
  <si>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</si>
  <si>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</si>
  <si>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</si>
  <si>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</si>
  <si>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</si>
  <si>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</si>
  <si>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</si>
  <si>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</si>
  <si>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</si>
  <si>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</si>
  <si>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</si>
  <si>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</si>
  <si>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</si>
  <si>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</si>
  <si>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</si>
  <si>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</si>
  <si>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</si>
  <si>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</si>
  <si>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</si>
  <si>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</si>
  <si>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</si>
  <si>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</si>
  <si>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</si>
  <si>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</si>
  <si>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</si>
  <si>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</si>
  <si>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</si>
  <si>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</si>
  <si>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</si>
  <si>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</si>
  <si>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</si>
  <si>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</si>
  <si>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</si>
  <si>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</si>
  <si>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</si>
  <si>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</si>
  <si>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</si>
  <si>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</si>
  <si>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</si>
  <si>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</si>
  <si>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</si>
  <si>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</si>
  <si>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</si>
  <si>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</si>
  <si>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</si>
  <si>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</si>
  <si>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</si>
  <si>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</si>
  <si>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</si>
  <si>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</si>
  <si>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</si>
  <si>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</si>
  <si>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</si>
  <si>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</si>
  <si>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</si>
  <si>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</si>
  <si>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</si>
  <si>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</si>
  <si>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</si>
  <si>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</si>
  <si>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</si>
  <si>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</si>
  <si>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</si>
  <si>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</si>
  <si>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</si>
  <si>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</si>
  <si>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</si>
  <si>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</si>
  <si>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</si>
  <si>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</si>
  <si>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</si>
  <si>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</si>
  <si>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</si>
  <si>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</si>
  <si>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</si>
  <si>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</si>
  <si>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</si>
  <si>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</si>
  <si>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</si>
  <si>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</si>
  <si>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</si>
  <si>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</si>
  <si>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</si>
  <si>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</si>
  <si>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</si>
  <si>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</si>
  <si>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</si>
  <si>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</si>
  <si>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</si>
  <si>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</si>
  <si>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</si>
  <si>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</si>
  <si>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</si>
  <si>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</si>
  <si>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</si>
  <si>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</si>
  <si>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</si>
  <si>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</si>
  <si>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</si>
  <si>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</si>
  <si>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</si>
  <si>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</si>
  <si>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</si>
  <si>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</si>
  <si>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</si>
  <si>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</si>
  <si>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</si>
  <si>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</si>
  <si>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</si>
  <si>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</si>
  <si>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</si>
  <si>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</si>
  <si>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</si>
  <si>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</si>
  <si>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</si>
  <si>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</si>
  <si>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</si>
  <si>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</si>
  <si>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</si>
  <si>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</si>
  <si>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</si>
  <si>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</si>
  <si>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</si>
  <si>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</si>
  <si>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</si>
  <si>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</si>
  <si>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</si>
  <si>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</si>
  <si>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</si>
  <si>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</si>
  <si>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</si>
  <si>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</si>
  <si>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</si>
  <si>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</si>
  <si>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</si>
  <si>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</si>
  <si>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</si>
  <si>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</si>
  <si>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</si>
  <si>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</si>
  <si>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</si>
  <si>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</si>
  <si>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</si>
  <si>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</si>
  <si>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</si>
  <si>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</si>
  <si>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</si>
  <si>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</si>
  <si>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</si>
  <si>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</si>
  <si>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</si>
  <si>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</si>
  <si>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</si>
  <si>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</si>
  <si>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</si>
  <si>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</si>
  <si>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</si>
  <si>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</si>
  <si>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</si>
  <si>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</si>
  <si>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</si>
  <si>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</si>
  <si>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</si>
  <si>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</si>
  <si>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</si>
  <si>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</si>
  <si>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</si>
  <si>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</si>
  <si>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</si>
  <si>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</si>
  <si>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</si>
  <si>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</si>
  <si>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</si>
  <si>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</si>
  <si>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</si>
  <si>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</si>
  <si>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</si>
  <si>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</si>
  <si>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</si>
  <si>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</si>
  <si>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</si>
  <si>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</si>
  <si>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</si>
  <si>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</si>
  <si>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</si>
  <si>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</si>
  <si>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</si>
  <si>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</si>
  <si>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</si>
  <si>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</si>
  <si>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</si>
  <si>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</si>
  <si>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</si>
  <si>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</si>
  <si>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</si>
  <si>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</si>
  <si>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</si>
  <si>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</si>
  <si>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</si>
  <si>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</si>
  <si>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</si>
  <si>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</si>
  <si>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</si>
  <si>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</si>
  <si>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</si>
  <si>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</si>
  <si>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</si>
  <si>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</si>
  <si>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</si>
  <si>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</si>
  <si>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</si>
  <si>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</si>
  <si>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</si>
  <si>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</si>
  <si>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</si>
  <si>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</si>
  <si>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</si>
  <si>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</si>
  <si>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</si>
  <si>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</si>
  <si>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</si>
  <si>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</si>
  <si>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</si>
  <si>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</si>
  <si>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</si>
  <si>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</si>
  <si>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</si>
  <si>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</si>
  <si>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</si>
  <si>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</si>
  <si>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</si>
  <si>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</si>
  <si>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</si>
  <si>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</si>
  <si>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</si>
  <si>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</si>
  <si>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</si>
  <si>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</si>
  <si>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</si>
  <si>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</si>
  <si>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</si>
  <si>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</si>
  <si>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</si>
  <si>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</si>
  <si>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</si>
  <si>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</si>
  <si>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</si>
  <si>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</si>
  <si>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</si>
  <si>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</si>
  <si>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</si>
  <si>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</si>
  <si>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</si>
  <si>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</si>
  <si>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</si>
  <si>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</si>
  <si>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</si>
  <si>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</si>
  <si>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</si>
  <si>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</si>
  <si>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</si>
  <si>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</si>
  <si>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</si>
  <si>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</si>
  <si>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</si>
  <si>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</si>
  <si>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</si>
  <si>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</si>
  <si>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</si>
  <si>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</si>
  <si>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</si>
  <si>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</si>
  <si>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</si>
  <si>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</si>
  <si>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</si>
  <si>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</si>
  <si>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</si>
  <si>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</si>
  <si>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</si>
  <si>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</si>
  <si>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</si>
  <si>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</si>
  <si>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</si>
  <si>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</si>
  <si>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</si>
  <si>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</si>
  <si>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</si>
  <si>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</si>
  <si>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</si>
  <si>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</si>
  <si>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</si>
  <si>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</si>
  <si>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</si>
  <si>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</si>
  <si>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</si>
  <si>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</si>
  <si>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</si>
  <si>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</si>
  <si>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</si>
  <si>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</si>
  <si>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</si>
  <si>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</si>
  <si>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</si>
  <si>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</si>
  <si>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</si>
  <si>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</si>
  <si>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</si>
  <si>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</si>
  <si>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</si>
  <si>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</si>
  <si>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</si>
  <si>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</si>
  <si>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</si>
  <si>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</si>
  <si>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</si>
  <si>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</si>
  <si>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</si>
  <si>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</si>
  <si>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</si>
  <si>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</si>
  <si>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</si>
  <si>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</si>
  <si>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</si>
  <si>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</si>
  <si>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</si>
  <si>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</si>
  <si>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</si>
  <si>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</si>
  <si>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</si>
  <si>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</si>
  <si>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</si>
  <si>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</si>
  <si>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</si>
  <si>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</si>
  <si>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</si>
  <si>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</si>
  <si>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</si>
  <si>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</si>
  <si>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</si>
  <si>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</si>
  <si>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</si>
  <si>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</si>
  <si>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</si>
  <si>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</si>
  <si>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</si>
  <si>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</si>
  <si>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</si>
  <si>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</si>
  <si>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</si>
  <si>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</si>
  <si>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</si>
  <si>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</si>
  <si>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</si>
  <si>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</si>
  <si>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</si>
  <si>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</si>
  <si>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</si>
  <si>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</si>
  <si>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</si>
  <si>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</si>
  <si>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</si>
  <si>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</si>
  <si>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</si>
  <si>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</si>
  <si>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</si>
  <si>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</si>
  <si>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</si>
  <si>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</si>
  <si>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</si>
  <si>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</si>
  <si>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</si>
  <si>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</si>
  <si>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</si>
  <si>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</si>
  <si>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</si>
  <si>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</si>
  <si>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</si>
  <si>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</si>
  <si>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</si>
  <si>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</si>
  <si>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</si>
  <si>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</si>
  <si>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</si>
  <si>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</si>
  <si>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</si>
  <si>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</si>
  <si>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</si>
  <si>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</si>
  <si>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</si>
  <si>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</si>
  <si>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</si>
  <si>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</si>
  <si>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</si>
  <si>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</si>
  <si>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</si>
  <si>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</si>
  <si>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</si>
  <si>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</si>
  <si>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</si>
  <si>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</si>
  <si>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</si>
  <si>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</si>
  <si>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</si>
  <si>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</si>
  <si>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</si>
  <si>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</si>
  <si>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</si>
  <si>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</si>
  <si>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</si>
  <si>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</si>
  <si>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</si>
  <si>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</si>
  <si>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</si>
  <si>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</si>
  <si>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</si>
  <si>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</si>
  <si>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</si>
  <si>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</si>
  <si>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</si>
  <si>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</si>
  <si>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</si>
  <si>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</si>
  <si>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</si>
  <si>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</si>
  <si>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</si>
  <si>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</si>
  <si>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</si>
  <si>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</si>
  <si>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</si>
  <si>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</si>
  <si>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</si>
  <si>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</si>
  <si>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</si>
  <si>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</si>
  <si>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</si>
  <si>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</si>
  <si>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</si>
  <si>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</si>
  <si>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</si>
  <si>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</si>
  <si>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</si>
  <si>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</si>
  <si>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</si>
  <si>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</si>
  <si>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</si>
  <si>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</si>
  <si>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</si>
  <si>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</si>
  <si>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</si>
  <si>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</si>
  <si>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</si>
  <si>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</si>
  <si>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</si>
  <si>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</si>
  <si>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</si>
  <si>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</si>
  <si>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</si>
  <si>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</si>
  <si>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</si>
  <si>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</si>
  <si>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</si>
  <si>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</si>
  <si>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</si>
  <si>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</si>
  <si>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</si>
  <si>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</si>
  <si>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</si>
  <si>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</si>
  <si>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</si>
  <si>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</si>
  <si>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</si>
  <si>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</si>
  <si>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</si>
  <si>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</si>
  <si>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</si>
  <si>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</si>
  <si>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</si>
  <si>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</si>
  <si>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</si>
  <si>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</si>
  <si>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</si>
  <si>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</si>
  <si>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</si>
  <si>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</si>
  <si>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</si>
  <si>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</si>
  <si>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</si>
  <si>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</si>
  <si>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</si>
  <si>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</si>
  <si>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</si>
  <si>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</si>
  <si>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</si>
  <si>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</si>
  <si>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</si>
  <si>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</si>
  <si>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</si>
  <si>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</si>
  <si>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</si>
  <si>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</si>
  <si>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</si>
  <si>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</si>
  <si>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</si>
  <si>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</si>
  <si>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</si>
  <si>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</si>
  <si>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</si>
  <si>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</si>
  <si>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</si>
  <si>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</si>
  <si>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</si>
  <si>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</si>
  <si>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</si>
  <si>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</si>
  <si>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</si>
  <si>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</si>
  <si>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</si>
  <si>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</si>
  <si>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</si>
  <si>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</si>
  <si>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</si>
  <si>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</si>
  <si>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</si>
  <si>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</si>
  <si>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</si>
  <si>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</si>
  <si>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</si>
  <si>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</si>
  <si>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</si>
  <si>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</si>
  <si>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</si>
  <si>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</si>
  <si>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</si>
  <si>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</si>
  <si>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</si>
  <si>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</si>
  <si>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</si>
  <si>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</si>
  <si>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</si>
  <si>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</si>
  <si>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</si>
  <si>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</si>
  <si>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</si>
  <si>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</si>
  <si>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</si>
  <si>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</si>
  <si>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</si>
  <si>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</si>
  <si>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</si>
  <si>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</si>
  <si>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</si>
  <si>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</si>
  <si>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</si>
  <si>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</si>
  <si>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</si>
  <si>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</si>
  <si>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</si>
  <si>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</si>
  <si>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</si>
  <si>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</si>
  <si>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</si>
  <si>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</si>
  <si>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</si>
  <si>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</si>
  <si>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</si>
  <si>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</si>
  <si>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</si>
  <si>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</si>
  <si>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</si>
  <si>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</si>
  <si>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</si>
  <si>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</si>
  <si>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</si>
  <si>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</si>
  <si>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</si>
  <si>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</si>
  <si>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</si>
  <si>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</si>
  <si>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</si>
  <si>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</si>
  <si>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</si>
  <si>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</si>
  <si>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</si>
  <si>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</si>
  <si>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</si>
  <si>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</si>
  <si>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</si>
  <si>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</si>
  <si>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</si>
  <si>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</si>
  <si>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</si>
  <si>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</si>
  <si>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</si>
  <si>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</si>
  <si>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</si>
  <si>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</si>
  <si>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</si>
  <si>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</si>
  <si>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</si>
  <si>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</si>
  <si>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</si>
  <si>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</si>
  <si>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</si>
  <si>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</si>
  <si>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</si>
  <si>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</si>
  <si>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</si>
  <si>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</si>
  <si>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</si>
  <si>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</si>
  <si>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</si>
  <si>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</si>
  <si>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</si>
  <si>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</si>
  <si>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</si>
  <si>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</si>
  <si>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</si>
  <si>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</si>
  <si>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</si>
  <si>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</si>
  <si>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</si>
  <si>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</si>
  <si>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</si>
  <si>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</si>
  <si>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</si>
  <si>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</si>
  <si>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</si>
  <si>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</si>
  <si>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</si>
  <si>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</si>
  <si>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</si>
  <si>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</si>
  <si>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</si>
  <si>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</si>
  <si>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</si>
  <si>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</si>
  <si>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</si>
  <si>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</si>
  <si>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</si>
  <si>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</si>
  <si>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</si>
  <si>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</si>
  <si>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</si>
  <si>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</si>
  <si>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</si>
  <si>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</si>
  <si>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</si>
  <si>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</si>
  <si>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</si>
  <si>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</si>
  <si>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</si>
  <si>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</si>
  <si>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</si>
  <si>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</si>
  <si>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</si>
  <si>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</si>
  <si>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</si>
  <si>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</si>
  <si>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</si>
  <si>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</si>
  <si>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</si>
  <si>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</si>
  <si>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</si>
  <si>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</si>
  <si>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</si>
  <si>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</si>
  <si>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</si>
  <si>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</si>
  <si>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</si>
  <si>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</si>
  <si>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</si>
  <si>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</si>
  <si>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</si>
  <si>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</si>
  <si>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</si>
  <si>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</si>
  <si>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</si>
  <si>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</si>
  <si>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</si>
  <si>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</si>
  <si>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</si>
  <si>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</si>
  <si>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</si>
  <si>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</si>
  <si>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</si>
  <si>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</si>
  <si>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</si>
  <si>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</si>
  <si>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</si>
  <si>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</si>
  <si>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</si>
  <si>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</si>
  <si>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</si>
  <si>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</si>
  <si>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</si>
  <si>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</si>
  <si>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</si>
  <si>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</si>
  <si>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</si>
  <si>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</si>
  <si>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</si>
  <si>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</si>
  <si>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</si>
  <si>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</si>
  <si>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</si>
  <si>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</si>
  <si>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</si>
  <si>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</si>
  <si>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</si>
  <si>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</si>
  <si>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</si>
  <si>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</si>
  <si>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</si>
  <si>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</si>
  <si>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</si>
  <si>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</si>
  <si>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</si>
  <si>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</si>
  <si>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</si>
  <si>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</si>
  <si>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</si>
  <si>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</si>
  <si>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</si>
  <si>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</si>
  <si>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</si>
  <si>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</si>
  <si>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</si>
  <si>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</si>
  <si>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</si>
  <si>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</si>
  <si>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</si>
  <si>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</si>
  <si>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</si>
  <si>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</si>
  <si>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</si>
  <si>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</si>
  <si>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</si>
  <si>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</si>
  <si>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</si>
  <si>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</si>
  <si>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</si>
  <si>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</si>
  <si>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</si>
  <si>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</si>
  <si>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</si>
  <si>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</si>
  <si>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</si>
  <si>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</si>
  <si>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</si>
  <si>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</si>
  <si>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</si>
  <si>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</si>
  <si>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</si>
  <si>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</si>
  <si>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</si>
  <si>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</si>
  <si>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</si>
  <si>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</si>
  <si>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</si>
  <si>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</si>
  <si>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</si>
  <si>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</si>
  <si>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</si>
  <si>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</si>
  <si>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</si>
  <si>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</si>
  <si>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</si>
  <si>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</si>
  <si>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</si>
  <si>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</si>
  <si>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</si>
  <si>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</si>
  <si>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</si>
  <si>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</si>
  <si>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</si>
  <si>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</si>
  <si>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</si>
  <si>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</si>
  <si>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</si>
  <si>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</si>
  <si>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</si>
  <si>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</si>
  <si>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</si>
  <si>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</si>
  <si>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</si>
  <si>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</si>
  <si>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</si>
  <si>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</si>
  <si>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</si>
  <si>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</si>
  <si>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</si>
  <si>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</si>
  <si>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</si>
  <si>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</si>
  <si>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</si>
  <si>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</si>
  <si>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</si>
  <si>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</si>
  <si>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</si>
  <si>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</si>
  <si>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</si>
  <si>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</si>
  <si>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</si>
  <si>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</si>
  <si>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</si>
  <si>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</si>
  <si>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</si>
  <si>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</si>
  <si>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</si>
  <si>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</si>
  <si>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</si>
  <si>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</si>
  <si>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</si>
  <si>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</si>
  <si>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</si>
  <si>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</si>
  <si>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</si>
  <si>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</si>
  <si>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</si>
  <si>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</si>
  <si>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</si>
  <si>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</si>
  <si>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</si>
  <si>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</si>
  <si>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</si>
  <si>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</si>
  <si>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</si>
  <si>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</si>
  <si>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</si>
  <si>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</si>
  <si>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</si>
  <si>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</si>
  <si>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</si>
  <si>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</si>
  <si>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</si>
  <si>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</si>
  <si>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</si>
  <si>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</si>
  <si>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</si>
  <si>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</si>
  <si>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</si>
  <si>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</si>
  <si>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</si>
  <si>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</si>
  <si>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</si>
  <si>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</si>
  <si>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</si>
  <si>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</si>
  <si>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</si>
  <si>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</si>
  <si>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</si>
  <si>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</si>
  <si>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</si>
  <si>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</si>
  <si>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</si>
  <si>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</si>
  <si>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</si>
  <si>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</si>
  <si>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</si>
  <si>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</si>
  <si>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</si>
  <si>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</si>
  <si>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</si>
  <si>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</si>
  <si>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</si>
  <si>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</si>
  <si>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</si>
  <si>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</si>
  <si>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</si>
  <si>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</si>
  <si>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</si>
  <si>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</si>
  <si>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</si>
  <si>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</si>
  <si>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</si>
  <si>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</si>
  <si>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</si>
  <si>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</si>
  <si>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</si>
  <si>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</si>
  <si>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</si>
  <si>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</si>
  <si>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</si>
  <si>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</si>
  <si>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</si>
  <si>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</si>
  <si>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</si>
  <si>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</si>
  <si>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</si>
  <si>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</si>
  <si>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</si>
  <si>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</si>
  <si>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</si>
  <si>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</si>
  <si>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</si>
  <si>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</si>
  <si>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</si>
  <si>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</si>
  <si>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</si>
  <si>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</si>
  <si>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</si>
  <si>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</si>
  <si>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</si>
  <si>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</si>
  <si>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</si>
  <si>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</si>
  <si>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</si>
  <si>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</si>
  <si>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</si>
  <si>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</si>
  <si>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</si>
  <si>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</si>
  <si>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</si>
  <si>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</si>
  <si>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</si>
  <si>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</si>
  <si>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</si>
  <si>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</si>
  <si>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</si>
  <si>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</si>
  <si>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</si>
  <si>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</si>
  <si>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</si>
  <si>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</si>
  <si>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</si>
  <si>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</si>
  <si>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</si>
  <si>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</si>
  <si>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</si>
  <si>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</si>
  <si>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</si>
  <si>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</si>
  <si>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</si>
  <si>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</si>
  <si>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</si>
  <si>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</si>
  <si>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</si>
  <si>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</si>
  <si>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</si>
  <si>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</si>
  <si>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</si>
  <si>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</si>
  <si>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</si>
  <si>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</si>
  <si>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</si>
  <si>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</si>
  <si>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</si>
  <si>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</si>
  <si>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</si>
  <si>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</si>
  <si>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</si>
  <si>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</si>
  <si>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</si>
  <si>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</si>
  <si>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</si>
  <si>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</si>
  <si>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</si>
  <si>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</si>
  <si>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</si>
  <si>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</si>
  <si>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</si>
  <si>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</si>
  <si>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</si>
  <si>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</si>
  <si>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</si>
  <si>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</si>
  <si>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</si>
  <si>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</si>
  <si>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</si>
  <si>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</si>
  <si>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</si>
  <si>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</si>
  <si>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</si>
  <si>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</si>
  <si>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</si>
  <si>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</si>
  <si>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</si>
  <si>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</si>
  <si>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</si>
  <si>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</si>
  <si>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</si>
  <si>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</si>
  <si>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</si>
  <si>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</si>
  <si>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</si>
  <si>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</si>
  <si>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</si>
  <si>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</si>
  <si>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</si>
  <si>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</si>
  <si>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</si>
  <si>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</si>
  <si>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</si>
  <si>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</si>
  <si>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</si>
  <si>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</si>
  <si>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</si>
  <si>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</si>
  <si>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</si>
  <si>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</si>
  <si>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</si>
  <si>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</si>
  <si>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</si>
  <si>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</si>
  <si>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</si>
  <si>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</si>
  <si>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</si>
  <si>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</si>
  <si>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</si>
  <si>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</si>
  <si>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</si>
  <si>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</si>
  <si>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</si>
  <si>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</si>
  <si>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</si>
  <si>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</si>
  <si>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</si>
  <si>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</si>
  <si>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</si>
  <si>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</si>
  <si>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</si>
  <si>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</si>
  <si>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</si>
  <si>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</si>
  <si>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</si>
  <si>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</si>
  <si>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</si>
  <si>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</si>
  <si>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</si>
  <si>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</si>
  <si>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</si>
  <si>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</si>
  <si>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</si>
  <si>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</si>
  <si>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</si>
  <si>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</si>
  <si>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</si>
  <si>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</si>
  <si>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</si>
  <si>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</si>
  <si>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</si>
  <si>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</si>
  <si>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</si>
  <si>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</si>
  <si>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</si>
  <si>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</si>
  <si>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</si>
  <si>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</si>
  <si>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</si>
  <si>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</si>
  <si>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</si>
  <si>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</si>
  <si>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</si>
  <si>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</si>
  <si>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</si>
  <si>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</si>
  <si>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</si>
  <si>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</si>
  <si>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</si>
  <si>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</si>
  <si>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</si>
  <si>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</si>
  <si>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</si>
  <si>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</si>
  <si>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</si>
  <si>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</si>
  <si>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</si>
  <si>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</si>
  <si>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</si>
  <si>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</si>
  <si>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</si>
  <si>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</si>
  <si>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</si>
  <si>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</si>
  <si>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</si>
  <si>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</si>
  <si>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</si>
  <si>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</si>
  <si>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</si>
  <si>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</si>
  <si>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</si>
  <si>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</si>
  <si>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</si>
  <si>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</si>
  <si>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</si>
  <si>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</si>
  <si>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</si>
  <si>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</si>
  <si>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</si>
  <si>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</si>
  <si>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</si>
  <si>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</si>
  <si>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</si>
  <si>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</si>
  <si>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</si>
  <si>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</si>
  <si>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</si>
  <si>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</si>
  <si>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</si>
  <si>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</si>
  <si>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</si>
  <si>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</si>
  <si>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</si>
  <si>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</si>
  <si>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</si>
  <si>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</si>
  <si>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</si>
  <si>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</si>
  <si>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</si>
  <si>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</si>
  <si>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</si>
  <si>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</si>
  <si>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</si>
  <si>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</si>
  <si>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</si>
  <si>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</si>
  <si>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</si>
  <si>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</si>
  <si>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</si>
  <si>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</si>
  <si>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</si>
  <si>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</si>
  <si>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</si>
  <si>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</si>
  <si>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</si>
  <si>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</si>
  <si>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</si>
  <si>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KONJŠČINA</t>
  </si>
  <si>
    <t>MATIJE GUPCA 6</t>
  </si>
  <si>
    <t>Željka Antonina</t>
  </si>
  <si>
    <t>049426116</t>
  </si>
  <si>
    <t>049465716</t>
  </si>
  <si>
    <t>zeljka.antonina@os-konjscina.skole.hr</t>
  </si>
  <si>
    <t>ured@os-konjscina.skole.hr</t>
  </si>
  <si>
    <t>Zoran Vuger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</si>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</sst>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5854388</v>
      </c>
      <c r="D2" s="63">
        <f>PRRAS!E12</f>
        <v>5926151</v>
      </c>
      <c r="E2" s="63"/>
      <c r="F2" s="63"/>
      <c r="G2" s="64">
        <f t="shared" ref="G2:G65" si="0">(B2/1000)*(C2*1+D2*2)</f>
        <v>17706.689999999999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16094</v>
      </c>
      <c r="L10" s="50">
        <f>INT(VALUE(RefStr!B6))</f>
        <v>16094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03126811</v>
      </c>
      <c r="L11" s="50">
        <f>INT(VALUE(RefStr!B8))</f>
        <v>3126811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KONJŠČINA</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49282</v>
      </c>
      <c r="L13" s="50">
        <f>INT(VALUE(RefStr!B12))</f>
        <v>49282</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KONJŠČINA</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MATIJE GUPCA 6</v>
      </c>
      <c r="L15" s="50">
        <f>LEN(Skriveni!K15)</f>
        <v>14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200</v>
      </c>
      <c r="L19" s="50">
        <f>INT(VALUE(RefStr!B22))</f>
        <v>200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41491060540</v>
      </c>
      <c r="L21" s="50">
        <f>INT(VALUE(RefStr!K14))</f>
        <v>41491060540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Željka Antonina</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049426116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049465716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zeljka.antonina@os-konjscina.skole.hr</v>
      </c>
      <c r="L25" s="50">
        <f>LEN(RefStr!H29)</f>
        <v>37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ured@os-konjscina.skole.hr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Zoran Vuger</v>
      </c>
      <c r="L27" s="50">
        <f>LEN(RefStr!H33)</f>
        <v>11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110.373.763,25</v>
      </c>
      <c r="L28" s="50">
        <f>SUM(G2:G1561)</f>
        <v>110373763.24499999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93410205.549999982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8164714.1410000017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8291329.9440000001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507513.61000000004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4658172</v>
      </c>
      <c r="D46" s="58">
        <f>PRRAS!E56</f>
        <v>4710791</v>
      </c>
      <c r="E46" s="58">
        <v>0</v>
      </c>
      <c r="F46" s="58">
        <v>0</v>
      </c>
      <c r="G46" s="59">
        <f t="shared" si="0"/>
        <v>633588.92999999993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4658172</v>
      </c>
      <c r="D64" s="58">
        <f>PRRAS!E74</f>
        <v>4693622</v>
      </c>
      <c r="E64" s="58">
        <v>0</v>
      </c>
      <c r="F64" s="58">
        <v>0</v>
      </c>
      <c r="G64" s="59">
        <f t="shared" si="0"/>
        <v>884861.20799999998</v>
      </c>
      <c r="H64" s="59">
        <f t="shared" si="1"/>
        <v>0</v>
      </c>
      <c r="I64" s="60">
        <v>0</v>
      </c>
    </row>
    <row r="65" spans="1:9" x14ac:dyDescent="0.2">
      <c r="A65" s="57">
        <v>151</v>
      </c>
      <c r="B65" s="58">
        <f>PRRAS!C75</f>
        <v>64</v>
      </c>
      <c r="C65" s="58">
        <f>PRRAS!D75</f>
        <v>4658172</v>
      </c>
      <c r="D65" s="58">
        <f>PRRAS!E75</f>
        <v>4693622</v>
      </c>
      <c r="E65" s="58">
        <v>0</v>
      </c>
      <c r="F65" s="58">
        <v>0</v>
      </c>
      <c r="G65" s="59">
        <f t="shared" si="0"/>
        <v>898906.62400000007</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17169</v>
      </c>
      <c r="E67" s="58">
        <v>0</v>
      </c>
      <c r="F67" s="58">
        <v>0</v>
      </c>
      <c r="G67" s="59">
        <f t="shared" si="2"/>
        <v>2266.308</v>
      </c>
      <c r="H67" s="59">
        <f t="shared" si="3"/>
        <v>0</v>
      </c>
      <c r="I67" s="60">
        <v>0</v>
      </c>
    </row>
    <row r="68" spans="1:9" x14ac:dyDescent="0.2">
      <c r="A68" s="57">
        <v>151</v>
      </c>
      <c r="B68" s="58">
        <f>PRRAS!C78</f>
        <v>67</v>
      </c>
      <c r="C68" s="58">
        <f>PRRAS!D78</f>
        <v>0</v>
      </c>
      <c r="D68" s="58">
        <f>PRRAS!E78</f>
        <v>17169</v>
      </c>
      <c r="E68" s="58">
        <v>0</v>
      </c>
      <c r="F68" s="58">
        <v>0</v>
      </c>
      <c r="G68" s="59">
        <f t="shared" si="2"/>
        <v>2300.6460000000002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6</v>
      </c>
      <c r="D75" s="58">
        <f>PRRAS!E85</f>
        <v>8</v>
      </c>
      <c r="E75" s="58">
        <v>0</v>
      </c>
      <c r="F75" s="58">
        <v>0</v>
      </c>
      <c r="G75" s="59">
        <f t="shared" si="2"/>
        <v>1.6279999999999999</v>
      </c>
      <c r="H75" s="59">
        <f t="shared" si="3"/>
        <v>0</v>
      </c>
      <c r="I75" s="60">
        <v>0</v>
      </c>
    </row>
    <row r="76" spans="1:9" x14ac:dyDescent="0.2">
      <c r="A76" s="57">
        <v>151</v>
      </c>
      <c r="B76" s="58">
        <f>PRRAS!C86</f>
        <v>75</v>
      </c>
      <c r="C76" s="58">
        <f>PRRAS!D86</f>
        <v>6</v>
      </c>
      <c r="D76" s="58">
        <f>PRRAS!E86</f>
        <v>8</v>
      </c>
      <c r="E76" s="58">
        <v>0</v>
      </c>
      <c r="F76" s="58">
        <v>0</v>
      </c>
      <c r="G76" s="59">
        <f t="shared" si="2"/>
        <v>1.65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6</v>
      </c>
      <c r="D78" s="58">
        <f>PRRAS!E88</f>
        <v>8</v>
      </c>
      <c r="E78" s="58">
        <v>0</v>
      </c>
      <c r="F78" s="58">
        <v>0</v>
      </c>
      <c r="G78" s="59">
        <f t="shared" si="2"/>
        <v>1.694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385674</v>
      </c>
      <c r="D106" s="58">
        <f>PRRAS!E116</f>
        <v>315125</v>
      </c>
      <c r="E106" s="58">
        <v>0</v>
      </c>
      <c r="F106" s="58">
        <v>0</v>
      </c>
      <c r="G106" s="59">
        <f t="shared" si="2"/>
        <v>106672.01999999999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385674</v>
      </c>
      <c r="D112" s="58">
        <f>PRRAS!E122</f>
        <v>315125</v>
      </c>
      <c r="E112" s="58">
        <v>0</v>
      </c>
      <c r="F112" s="58">
        <v>0</v>
      </c>
      <c r="G112" s="59">
        <f t="shared" si="2"/>
        <v>112767.564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385674</v>
      </c>
      <c r="D117" s="58">
        <f>PRRAS!E127</f>
        <v>315125</v>
      </c>
      <c r="E117" s="58">
        <v>0</v>
      </c>
      <c r="F117" s="58">
        <v>0</v>
      </c>
      <c r="G117" s="59">
        <f t="shared" si="2"/>
        <v>117847.18400000001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39047</v>
      </c>
      <c r="D124" s="58">
        <f>PRRAS!E134</f>
        <v>31122</v>
      </c>
      <c r="E124" s="58">
        <v>0</v>
      </c>
      <c r="F124" s="58">
        <v>0</v>
      </c>
      <c r="G124" s="59">
        <f t="shared" si="2"/>
        <v>12458.793</v>
      </c>
      <c r="H124" s="59">
        <f t="shared" si="3"/>
        <v>0</v>
      </c>
      <c r="I124" s="60">
        <v>0</v>
      </c>
    </row>
    <row r="125" spans="1:9" x14ac:dyDescent="0.2">
      <c r="A125" s="57">
        <v>151</v>
      </c>
      <c r="B125" s="58">
        <f>PRRAS!C135</f>
        <v>124</v>
      </c>
      <c r="C125" s="58">
        <f>PRRAS!D135</f>
        <v>31632</v>
      </c>
      <c r="D125" s="58">
        <f>PRRAS!E135</f>
        <v>23902</v>
      </c>
      <c r="E125" s="58">
        <v>0</v>
      </c>
      <c r="F125" s="58">
        <v>0</v>
      </c>
      <c r="G125" s="59">
        <f t="shared" si="2"/>
        <v>9850.0640000000003</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31632</v>
      </c>
      <c r="D127" s="58">
        <f>PRRAS!E137</f>
        <v>23902</v>
      </c>
      <c r="E127" s="58">
        <v>0</v>
      </c>
      <c r="F127" s="58">
        <v>0</v>
      </c>
      <c r="G127" s="59">
        <f t="shared" si="2"/>
        <v>10008.936</v>
      </c>
      <c r="H127" s="59">
        <f t="shared" si="3"/>
        <v>0</v>
      </c>
      <c r="I127" s="60">
        <v>0</v>
      </c>
    </row>
    <row r="128" spans="1:9" x14ac:dyDescent="0.2">
      <c r="A128" s="57">
        <v>151</v>
      </c>
      <c r="B128" s="58">
        <f>PRRAS!C138</f>
        <v>127</v>
      </c>
      <c r="C128" s="58">
        <f>PRRAS!D138</f>
        <v>7415</v>
      </c>
      <c r="D128" s="58">
        <f>PRRAS!E138</f>
        <v>7220</v>
      </c>
      <c r="E128" s="58">
        <v>0</v>
      </c>
      <c r="F128" s="58">
        <v>0</v>
      </c>
      <c r="G128" s="59">
        <f t="shared" si="2"/>
        <v>2775.585</v>
      </c>
      <c r="H128" s="59">
        <f t="shared" si="3"/>
        <v>0</v>
      </c>
      <c r="I128" s="60">
        <v>0</v>
      </c>
    </row>
    <row r="129" spans="1:9" x14ac:dyDescent="0.2">
      <c r="A129" s="57">
        <v>151</v>
      </c>
      <c r="B129" s="58">
        <f>PRRAS!C139</f>
        <v>128</v>
      </c>
      <c r="C129" s="58">
        <f>PRRAS!D139</f>
        <v>7415</v>
      </c>
      <c r="D129" s="58">
        <f>PRRAS!E139</f>
        <v>4220</v>
      </c>
      <c r="E129" s="58">
        <v>0</v>
      </c>
      <c r="F129" s="58">
        <v>0</v>
      </c>
      <c r="G129" s="59">
        <f t="shared" si="2"/>
        <v>2029.44</v>
      </c>
      <c r="H129" s="59">
        <f t="shared" si="3"/>
        <v>0</v>
      </c>
      <c r="I129" s="60">
        <v>0</v>
      </c>
    </row>
    <row r="130" spans="1:9" x14ac:dyDescent="0.2">
      <c r="A130" s="57">
        <v>151</v>
      </c>
      <c r="B130" s="58">
        <f>PRRAS!C140</f>
        <v>129</v>
      </c>
      <c r="C130" s="58">
        <f>PRRAS!D140</f>
        <v>0</v>
      </c>
      <c r="D130" s="58">
        <f>PRRAS!E140</f>
        <v>3000</v>
      </c>
      <c r="E130" s="58">
        <v>0</v>
      </c>
      <c r="F130" s="58">
        <v>0</v>
      </c>
      <c r="G130" s="59">
        <f t="shared" ref="G130:G193" si="4">(B130/1000)*(C130*1+D130*2)</f>
        <v>774</v>
      </c>
      <c r="H130" s="59">
        <f t="shared" ref="H130:H193" si="5">ABS(C130-ROUND(C130,0))+ABS(D130-ROUND(D130,0))</f>
        <v>0</v>
      </c>
      <c r="I130" s="60">
        <v>0</v>
      </c>
    </row>
    <row r="131" spans="1:9" x14ac:dyDescent="0.2">
      <c r="A131" s="57">
        <v>151</v>
      </c>
      <c r="B131" s="58">
        <f>PRRAS!C141</f>
        <v>130</v>
      </c>
      <c r="C131" s="58">
        <f>PRRAS!D141</f>
        <v>771489</v>
      </c>
      <c r="D131" s="58">
        <f>PRRAS!E141</f>
        <v>869105</v>
      </c>
      <c r="E131" s="58">
        <v>0</v>
      </c>
      <c r="F131" s="58">
        <v>0</v>
      </c>
      <c r="G131" s="59">
        <f t="shared" si="4"/>
        <v>326260.87</v>
      </c>
      <c r="H131" s="59">
        <f t="shared" si="5"/>
        <v>0</v>
      </c>
      <c r="I131" s="60">
        <v>0</v>
      </c>
    </row>
    <row r="132" spans="1:9" x14ac:dyDescent="0.2">
      <c r="A132" s="57">
        <v>151</v>
      </c>
      <c r="B132" s="58">
        <f>PRRAS!C142</f>
        <v>131</v>
      </c>
      <c r="C132" s="58">
        <f>PRRAS!D142</f>
        <v>771489</v>
      </c>
      <c r="D132" s="58">
        <f>PRRAS!E142</f>
        <v>869105</v>
      </c>
      <c r="E132" s="58">
        <v>0</v>
      </c>
      <c r="F132" s="58">
        <v>0</v>
      </c>
      <c r="G132" s="59">
        <f t="shared" si="4"/>
        <v>328770.56900000002</v>
      </c>
      <c r="H132" s="59">
        <f t="shared" si="5"/>
        <v>0</v>
      </c>
      <c r="I132" s="60">
        <v>0</v>
      </c>
    </row>
    <row r="133" spans="1:9" x14ac:dyDescent="0.2">
      <c r="A133" s="57">
        <v>151</v>
      </c>
      <c r="B133" s="58">
        <f>PRRAS!C143</f>
        <v>132</v>
      </c>
      <c r="C133" s="58">
        <f>PRRAS!D143</f>
        <v>771489</v>
      </c>
      <c r="D133" s="58">
        <f>PRRAS!E143</f>
        <v>869105</v>
      </c>
      <c r="E133" s="58">
        <v>0</v>
      </c>
      <c r="F133" s="58">
        <v>0</v>
      </c>
      <c r="G133" s="59">
        <f t="shared" si="4"/>
        <v>331280.26800000004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5701283</v>
      </c>
      <c r="D149" s="58">
        <f>PRRAS!E159</f>
        <v>5843770</v>
      </c>
      <c r="E149" s="58">
        <v>0</v>
      </c>
      <c r="F149" s="58">
        <v>0</v>
      </c>
      <c r="G149" s="59">
        <f t="shared" si="4"/>
        <v>2573545.804</v>
      </c>
      <c r="H149" s="59">
        <f t="shared" si="5"/>
        <v>0</v>
      </c>
      <c r="I149" s="60">
        <v>0</v>
      </c>
    </row>
    <row r="150" spans="1:9" x14ac:dyDescent="0.2">
      <c r="A150" s="57">
        <v>151</v>
      </c>
      <c r="B150" s="58">
        <f>PRRAS!C160</f>
        <v>149</v>
      </c>
      <c r="C150" s="58">
        <f>PRRAS!D160</f>
        <v>4411657</v>
      </c>
      <c r="D150" s="58">
        <f>PRRAS!E160</f>
        <v>4465067</v>
      </c>
      <c r="E150" s="58">
        <v>0</v>
      </c>
      <c r="F150" s="58">
        <v>0</v>
      </c>
      <c r="G150" s="59">
        <f t="shared" si="4"/>
        <v>1987926.8589999999</v>
      </c>
      <c r="H150" s="59">
        <f t="shared" si="5"/>
        <v>0</v>
      </c>
      <c r="I150" s="60">
        <v>0</v>
      </c>
    </row>
    <row r="151" spans="1:9" x14ac:dyDescent="0.2">
      <c r="A151" s="57">
        <v>151</v>
      </c>
      <c r="B151" s="58">
        <f>PRRAS!C161</f>
        <v>150</v>
      </c>
      <c r="C151" s="58">
        <f>PRRAS!D161</f>
        <v>3632562</v>
      </c>
      <c r="D151" s="58">
        <f>PRRAS!E161</f>
        <v>3708273</v>
      </c>
      <c r="E151" s="58">
        <v>0</v>
      </c>
      <c r="F151" s="58">
        <v>0</v>
      </c>
      <c r="G151" s="59">
        <f t="shared" si="4"/>
        <v>1657366.2</v>
      </c>
      <c r="H151" s="59">
        <f t="shared" si="5"/>
        <v>0</v>
      </c>
      <c r="I151" s="60">
        <v>0</v>
      </c>
    </row>
    <row r="152" spans="1:9" x14ac:dyDescent="0.2">
      <c r="A152" s="57">
        <v>151</v>
      </c>
      <c r="B152" s="58">
        <f>PRRAS!C162</f>
        <v>151</v>
      </c>
      <c r="C152" s="58">
        <f>PRRAS!D162</f>
        <v>3558163</v>
      </c>
      <c r="D152" s="58">
        <f>PRRAS!E162</f>
        <v>3641694</v>
      </c>
      <c r="E152" s="58">
        <v>0</v>
      </c>
      <c r="F152" s="58">
        <v>0</v>
      </c>
      <c r="G152" s="59">
        <f t="shared" si="4"/>
        <v>1637074.2009999999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58527</v>
      </c>
      <c r="D154" s="58">
        <f>PRRAS!E164</f>
        <v>49200</v>
      </c>
      <c r="E154" s="58">
        <v>0</v>
      </c>
      <c r="F154" s="58">
        <v>0</v>
      </c>
      <c r="G154" s="59">
        <f t="shared" si="4"/>
        <v>24009.830999999998</v>
      </c>
      <c r="H154" s="59">
        <f t="shared" si="5"/>
        <v>0</v>
      </c>
      <c r="I154" s="60">
        <v>0</v>
      </c>
    </row>
    <row r="155" spans="1:9" x14ac:dyDescent="0.2">
      <c r="A155" s="57">
        <v>151</v>
      </c>
      <c r="B155" s="58">
        <f>PRRAS!C165</f>
        <v>154</v>
      </c>
      <c r="C155" s="58">
        <f>PRRAS!D165</f>
        <v>15872</v>
      </c>
      <c r="D155" s="58">
        <f>PRRAS!E165</f>
        <v>17379</v>
      </c>
      <c r="E155" s="58">
        <v>0</v>
      </c>
      <c r="F155" s="58">
        <v>0</v>
      </c>
      <c r="G155" s="59">
        <f t="shared" si="4"/>
        <v>7797.0199999999995</v>
      </c>
      <c r="H155" s="59">
        <f t="shared" si="5"/>
        <v>0</v>
      </c>
      <c r="I155" s="60">
        <v>0</v>
      </c>
    </row>
    <row r="156" spans="1:9" x14ac:dyDescent="0.2">
      <c r="A156" s="57">
        <v>151</v>
      </c>
      <c r="B156" s="58">
        <f>PRRAS!C166</f>
        <v>155</v>
      </c>
      <c r="C156" s="58">
        <f>PRRAS!D166</f>
        <v>154293</v>
      </c>
      <c r="D156" s="58">
        <f>PRRAS!E166</f>
        <v>118803</v>
      </c>
      <c r="E156" s="58">
        <v>0</v>
      </c>
      <c r="F156" s="58">
        <v>0</v>
      </c>
      <c r="G156" s="59">
        <f t="shared" si="4"/>
        <v>60744.345000000001</v>
      </c>
      <c r="H156" s="59">
        <f t="shared" si="5"/>
        <v>0</v>
      </c>
      <c r="I156" s="60">
        <v>0</v>
      </c>
    </row>
    <row r="157" spans="1:9" x14ac:dyDescent="0.2">
      <c r="A157" s="57">
        <v>151</v>
      </c>
      <c r="B157" s="58">
        <f>PRRAS!C167</f>
        <v>156</v>
      </c>
      <c r="C157" s="58">
        <f>PRRAS!D167</f>
        <v>624802</v>
      </c>
      <c r="D157" s="58">
        <f>PRRAS!E167</f>
        <v>637991</v>
      </c>
      <c r="E157" s="58">
        <v>0</v>
      </c>
      <c r="F157" s="58">
        <v>0</v>
      </c>
      <c r="G157" s="59">
        <f t="shared" si="4"/>
        <v>296522.304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563048</v>
      </c>
      <c r="D159" s="58">
        <f>PRRAS!E169</f>
        <v>574934</v>
      </c>
      <c r="E159" s="58">
        <v>0</v>
      </c>
      <c r="F159" s="58">
        <v>0</v>
      </c>
      <c r="G159" s="59">
        <f t="shared" si="4"/>
        <v>270640.728</v>
      </c>
      <c r="H159" s="59">
        <f t="shared" si="5"/>
        <v>0</v>
      </c>
      <c r="I159" s="60">
        <v>0</v>
      </c>
    </row>
    <row r="160" spans="1:9" x14ac:dyDescent="0.2">
      <c r="A160" s="57">
        <v>151</v>
      </c>
      <c r="B160" s="58">
        <f>PRRAS!C170</f>
        <v>159</v>
      </c>
      <c r="C160" s="58">
        <f>PRRAS!D170</f>
        <v>61754</v>
      </c>
      <c r="D160" s="58">
        <f>PRRAS!E170</f>
        <v>63057</v>
      </c>
      <c r="E160" s="58">
        <v>0</v>
      </c>
      <c r="F160" s="58">
        <v>0</v>
      </c>
      <c r="G160" s="59">
        <f t="shared" si="4"/>
        <v>29871.011999999999</v>
      </c>
      <c r="H160" s="59">
        <f t="shared" si="5"/>
        <v>0</v>
      </c>
      <c r="I160" s="60">
        <v>0</v>
      </c>
    </row>
    <row r="161" spans="1:9" x14ac:dyDescent="0.2">
      <c r="A161" s="57">
        <v>151</v>
      </c>
      <c r="B161" s="58">
        <f>PRRAS!C171</f>
        <v>160</v>
      </c>
      <c r="C161" s="58">
        <f>PRRAS!D171</f>
        <v>1285307</v>
      </c>
      <c r="D161" s="58">
        <f>PRRAS!E171</f>
        <v>1374702</v>
      </c>
      <c r="E161" s="58">
        <v>0</v>
      </c>
      <c r="F161" s="58">
        <v>0</v>
      </c>
      <c r="G161" s="59">
        <f t="shared" si="4"/>
        <v>645553.76</v>
      </c>
      <c r="H161" s="59">
        <f t="shared" si="5"/>
        <v>0</v>
      </c>
      <c r="I161" s="60">
        <v>0</v>
      </c>
    </row>
    <row r="162" spans="1:9" x14ac:dyDescent="0.2">
      <c r="A162" s="57">
        <v>151</v>
      </c>
      <c r="B162" s="58">
        <f>PRRAS!C172</f>
        <v>161</v>
      </c>
      <c r="C162" s="58">
        <f>PRRAS!D172</f>
        <v>193059</v>
      </c>
      <c r="D162" s="58">
        <f>PRRAS!E172</f>
        <v>208544</v>
      </c>
      <c r="E162" s="58">
        <v>0</v>
      </c>
      <c r="F162" s="58">
        <v>0</v>
      </c>
      <c r="G162" s="59">
        <f t="shared" si="4"/>
        <v>98233.667000000001</v>
      </c>
      <c r="H162" s="59">
        <f t="shared" si="5"/>
        <v>0</v>
      </c>
      <c r="I162" s="60">
        <v>0</v>
      </c>
    </row>
    <row r="163" spans="1:9" x14ac:dyDescent="0.2">
      <c r="A163" s="57">
        <v>151</v>
      </c>
      <c r="B163" s="58">
        <f>PRRAS!C173</f>
        <v>162</v>
      </c>
      <c r="C163" s="58">
        <f>PRRAS!D173</f>
        <v>16515</v>
      </c>
      <c r="D163" s="58">
        <f>PRRAS!E173</f>
        <v>16419</v>
      </c>
      <c r="E163" s="58">
        <v>0</v>
      </c>
      <c r="F163" s="58">
        <v>0</v>
      </c>
      <c r="G163" s="59">
        <f t="shared" si="4"/>
        <v>7995.1860000000006</v>
      </c>
      <c r="H163" s="59">
        <f t="shared" si="5"/>
        <v>0</v>
      </c>
      <c r="I163" s="60">
        <v>0</v>
      </c>
    </row>
    <row r="164" spans="1:9" x14ac:dyDescent="0.2">
      <c r="A164" s="57">
        <v>151</v>
      </c>
      <c r="B164" s="58">
        <f>PRRAS!C174</f>
        <v>163</v>
      </c>
      <c r="C164" s="58">
        <f>PRRAS!D174</f>
        <v>156221</v>
      </c>
      <c r="D164" s="58">
        <f>PRRAS!E174</f>
        <v>167873</v>
      </c>
      <c r="E164" s="58">
        <v>0</v>
      </c>
      <c r="F164" s="58">
        <v>0</v>
      </c>
      <c r="G164" s="59">
        <f t="shared" si="4"/>
        <v>80190.620999999999</v>
      </c>
      <c r="H164" s="59">
        <f t="shared" si="5"/>
        <v>0</v>
      </c>
      <c r="I164" s="60">
        <v>0</v>
      </c>
    </row>
    <row r="165" spans="1:9" x14ac:dyDescent="0.2">
      <c r="A165" s="57">
        <v>151</v>
      </c>
      <c r="B165" s="58">
        <f>PRRAS!C175</f>
        <v>164</v>
      </c>
      <c r="C165" s="58">
        <f>PRRAS!D175</f>
        <v>19755</v>
      </c>
      <c r="D165" s="58">
        <f>PRRAS!E175</f>
        <v>23635</v>
      </c>
      <c r="E165" s="58">
        <v>0</v>
      </c>
      <c r="F165" s="58">
        <v>0</v>
      </c>
      <c r="G165" s="59">
        <f t="shared" si="4"/>
        <v>10992.1</v>
      </c>
      <c r="H165" s="59">
        <f t="shared" si="5"/>
        <v>0</v>
      </c>
      <c r="I165" s="60">
        <v>0</v>
      </c>
    </row>
    <row r="166" spans="1:9" x14ac:dyDescent="0.2">
      <c r="A166" s="57">
        <v>151</v>
      </c>
      <c r="B166" s="58">
        <f>PRRAS!C176</f>
        <v>165</v>
      </c>
      <c r="C166" s="58">
        <f>PRRAS!D176</f>
        <v>568</v>
      </c>
      <c r="D166" s="58">
        <f>PRRAS!E176</f>
        <v>617</v>
      </c>
      <c r="E166" s="58">
        <v>0</v>
      </c>
      <c r="F166" s="58">
        <v>0</v>
      </c>
      <c r="G166" s="59">
        <f t="shared" si="4"/>
        <v>297.33000000000004</v>
      </c>
      <c r="H166" s="59">
        <f t="shared" si="5"/>
        <v>0</v>
      </c>
      <c r="I166" s="60">
        <v>0</v>
      </c>
    </row>
    <row r="167" spans="1:9" x14ac:dyDescent="0.2">
      <c r="A167" s="57">
        <v>151</v>
      </c>
      <c r="B167" s="58">
        <f>PRRAS!C177</f>
        <v>166</v>
      </c>
      <c r="C167" s="58">
        <f>PRRAS!D177</f>
        <v>495227</v>
      </c>
      <c r="D167" s="58">
        <f>PRRAS!E177</f>
        <v>524654</v>
      </c>
      <c r="E167" s="58">
        <v>0</v>
      </c>
      <c r="F167" s="58">
        <v>0</v>
      </c>
      <c r="G167" s="59">
        <f t="shared" si="4"/>
        <v>256392.81000000003</v>
      </c>
      <c r="H167" s="59">
        <f t="shared" si="5"/>
        <v>0</v>
      </c>
      <c r="I167" s="60">
        <v>0</v>
      </c>
    </row>
    <row r="168" spans="1:9" x14ac:dyDescent="0.2">
      <c r="A168" s="57">
        <v>151</v>
      </c>
      <c r="B168" s="58">
        <f>PRRAS!C178</f>
        <v>167</v>
      </c>
      <c r="C168" s="58">
        <f>PRRAS!D178</f>
        <v>46892</v>
      </c>
      <c r="D168" s="58">
        <f>PRRAS!E178</f>
        <v>40176</v>
      </c>
      <c r="E168" s="58">
        <v>0</v>
      </c>
      <c r="F168" s="58">
        <v>0</v>
      </c>
      <c r="G168" s="59">
        <f t="shared" si="4"/>
        <v>21249.748</v>
      </c>
      <c r="H168" s="59">
        <f t="shared" si="5"/>
        <v>0</v>
      </c>
      <c r="I168" s="60">
        <v>0</v>
      </c>
    </row>
    <row r="169" spans="1:9" x14ac:dyDescent="0.2">
      <c r="A169" s="57">
        <v>151</v>
      </c>
      <c r="B169" s="58">
        <f>PRRAS!C179</f>
        <v>168</v>
      </c>
      <c r="C169" s="58">
        <f>PRRAS!D179</f>
        <v>239035</v>
      </c>
      <c r="D169" s="58">
        <f>PRRAS!E179</f>
        <v>261329</v>
      </c>
      <c r="E169" s="58">
        <v>0</v>
      </c>
      <c r="F169" s="58">
        <v>0</v>
      </c>
      <c r="G169" s="59">
        <f t="shared" si="4"/>
        <v>127964.42400000001</v>
      </c>
      <c r="H169" s="59">
        <f t="shared" si="5"/>
        <v>0</v>
      </c>
      <c r="I169" s="60">
        <v>0</v>
      </c>
    </row>
    <row r="170" spans="1:9" x14ac:dyDescent="0.2">
      <c r="A170" s="57">
        <v>151</v>
      </c>
      <c r="B170" s="58">
        <f>PRRAS!C180</f>
        <v>169</v>
      </c>
      <c r="C170" s="58">
        <f>PRRAS!D180</f>
        <v>167288</v>
      </c>
      <c r="D170" s="58">
        <f>PRRAS!E180</f>
        <v>174411</v>
      </c>
      <c r="E170" s="58">
        <v>0</v>
      </c>
      <c r="F170" s="58">
        <v>0</v>
      </c>
      <c r="G170" s="59">
        <f t="shared" si="4"/>
        <v>87222.590000000011</v>
      </c>
      <c r="H170" s="59">
        <f t="shared" si="5"/>
        <v>0</v>
      </c>
      <c r="I170" s="60">
        <v>0</v>
      </c>
    </row>
    <row r="171" spans="1:9" x14ac:dyDescent="0.2">
      <c r="A171" s="57">
        <v>151</v>
      </c>
      <c r="B171" s="58">
        <f>PRRAS!C181</f>
        <v>170</v>
      </c>
      <c r="C171" s="58">
        <f>PRRAS!D181</f>
        <v>26219</v>
      </c>
      <c r="D171" s="58">
        <f>PRRAS!E181</f>
        <v>27122</v>
      </c>
      <c r="E171" s="58">
        <v>0</v>
      </c>
      <c r="F171" s="58">
        <v>0</v>
      </c>
      <c r="G171" s="59">
        <f t="shared" si="4"/>
        <v>13678.710000000001</v>
      </c>
      <c r="H171" s="59">
        <f t="shared" si="5"/>
        <v>0</v>
      </c>
      <c r="I171" s="60">
        <v>0</v>
      </c>
    </row>
    <row r="172" spans="1:9" x14ac:dyDescent="0.2">
      <c r="A172" s="57">
        <v>151</v>
      </c>
      <c r="B172" s="58">
        <f>PRRAS!C182</f>
        <v>171</v>
      </c>
      <c r="C172" s="58">
        <f>PRRAS!D182</f>
        <v>13407</v>
      </c>
      <c r="D172" s="58">
        <f>PRRAS!E182</f>
        <v>21047</v>
      </c>
      <c r="E172" s="58">
        <v>0</v>
      </c>
      <c r="F172" s="58">
        <v>0</v>
      </c>
      <c r="G172" s="59">
        <f t="shared" si="4"/>
        <v>9490.6710000000003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2386</v>
      </c>
      <c r="D174" s="58">
        <f>PRRAS!E184</f>
        <v>569</v>
      </c>
      <c r="E174" s="58">
        <v>0</v>
      </c>
      <c r="F174" s="58">
        <v>0</v>
      </c>
      <c r="G174" s="59">
        <f t="shared" si="4"/>
        <v>609.65199999999993</v>
      </c>
      <c r="H174" s="59">
        <f t="shared" si="5"/>
        <v>0</v>
      </c>
      <c r="I174" s="60">
        <v>0</v>
      </c>
    </row>
    <row r="175" spans="1:9" x14ac:dyDescent="0.2">
      <c r="A175" s="57">
        <v>151</v>
      </c>
      <c r="B175" s="58">
        <f>PRRAS!C185</f>
        <v>174</v>
      </c>
      <c r="C175" s="58">
        <f>PRRAS!D185</f>
        <v>572750</v>
      </c>
      <c r="D175" s="58">
        <f>PRRAS!E185</f>
        <v>621182</v>
      </c>
      <c r="E175" s="58">
        <v>0</v>
      </c>
      <c r="F175" s="58">
        <v>0</v>
      </c>
      <c r="G175" s="59">
        <f t="shared" si="4"/>
        <v>315829.83599999995</v>
      </c>
      <c r="H175" s="59">
        <f t="shared" si="5"/>
        <v>0</v>
      </c>
      <c r="I175" s="60">
        <v>0</v>
      </c>
    </row>
    <row r="176" spans="1:9" x14ac:dyDescent="0.2">
      <c r="A176" s="57">
        <v>151</v>
      </c>
      <c r="B176" s="58">
        <f>PRRAS!C186</f>
        <v>175</v>
      </c>
      <c r="C176" s="58">
        <f>PRRAS!D186</f>
        <v>358182</v>
      </c>
      <c r="D176" s="58">
        <f>PRRAS!E186</f>
        <v>434901</v>
      </c>
      <c r="E176" s="58">
        <v>0</v>
      </c>
      <c r="F176" s="58">
        <v>0</v>
      </c>
      <c r="G176" s="59">
        <f t="shared" si="4"/>
        <v>214897.19999999998</v>
      </c>
      <c r="H176" s="59">
        <f t="shared" si="5"/>
        <v>0</v>
      </c>
      <c r="I176" s="60">
        <v>0</v>
      </c>
    </row>
    <row r="177" spans="1:9" x14ac:dyDescent="0.2">
      <c r="A177" s="57">
        <v>151</v>
      </c>
      <c r="B177" s="58">
        <f>PRRAS!C187</f>
        <v>176</v>
      </c>
      <c r="C177" s="58">
        <f>PRRAS!D187</f>
        <v>56874</v>
      </c>
      <c r="D177" s="58">
        <f>PRRAS!E187</f>
        <v>36978</v>
      </c>
      <c r="E177" s="58">
        <v>0</v>
      </c>
      <c r="F177" s="58">
        <v>0</v>
      </c>
      <c r="G177" s="59">
        <f t="shared" si="4"/>
        <v>23026.079999999998</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36841</v>
      </c>
      <c r="D179" s="58">
        <f>PRRAS!E189</f>
        <v>35251</v>
      </c>
      <c r="E179" s="58">
        <v>0</v>
      </c>
      <c r="F179" s="58">
        <v>0</v>
      </c>
      <c r="G179" s="59">
        <f t="shared" si="4"/>
        <v>19107.054</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15450</v>
      </c>
      <c r="D181" s="58">
        <f>PRRAS!E191</f>
        <v>10202</v>
      </c>
      <c r="E181" s="58">
        <v>0</v>
      </c>
      <c r="F181" s="58">
        <v>0</v>
      </c>
      <c r="G181" s="59">
        <f t="shared" si="4"/>
        <v>6453.7199999999993</v>
      </c>
      <c r="H181" s="59">
        <f t="shared" si="5"/>
        <v>0</v>
      </c>
      <c r="I181" s="60">
        <v>0</v>
      </c>
    </row>
    <row r="182" spans="1:9" x14ac:dyDescent="0.2">
      <c r="A182" s="57">
        <v>151</v>
      </c>
      <c r="B182" s="58">
        <f>PRRAS!C192</f>
        <v>181</v>
      </c>
      <c r="C182" s="58">
        <f>PRRAS!D192</f>
        <v>72045</v>
      </c>
      <c r="D182" s="58">
        <f>PRRAS!E192</f>
        <v>71498</v>
      </c>
      <c r="E182" s="58">
        <v>0</v>
      </c>
      <c r="F182" s="58">
        <v>0</v>
      </c>
      <c r="G182" s="59">
        <f t="shared" si="4"/>
        <v>38922.421000000002</v>
      </c>
      <c r="H182" s="59">
        <f t="shared" si="5"/>
        <v>0</v>
      </c>
      <c r="I182" s="60">
        <v>0</v>
      </c>
    </row>
    <row r="183" spans="1:9" x14ac:dyDescent="0.2">
      <c r="A183" s="57">
        <v>151</v>
      </c>
      <c r="B183" s="58">
        <f>PRRAS!C193</f>
        <v>182</v>
      </c>
      <c r="C183" s="58">
        <f>PRRAS!D193</f>
        <v>18348</v>
      </c>
      <c r="D183" s="58">
        <f>PRRAS!E193</f>
        <v>14769</v>
      </c>
      <c r="E183" s="58">
        <v>0</v>
      </c>
      <c r="F183" s="58">
        <v>0</v>
      </c>
      <c r="G183" s="59">
        <f t="shared" si="4"/>
        <v>8715.2520000000004</v>
      </c>
      <c r="H183" s="59">
        <f t="shared" si="5"/>
        <v>0</v>
      </c>
      <c r="I183" s="60">
        <v>0</v>
      </c>
    </row>
    <row r="184" spans="1:9" x14ac:dyDescent="0.2">
      <c r="A184" s="57">
        <v>151</v>
      </c>
      <c r="B184" s="58">
        <f>PRRAS!C194</f>
        <v>183</v>
      </c>
      <c r="C184" s="58">
        <f>PRRAS!D194</f>
        <v>15010</v>
      </c>
      <c r="D184" s="58">
        <f>PRRAS!E194</f>
        <v>17583</v>
      </c>
      <c r="E184" s="58">
        <v>0</v>
      </c>
      <c r="F184" s="58">
        <v>0</v>
      </c>
      <c r="G184" s="59">
        <f t="shared" si="4"/>
        <v>9182.2080000000005</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24271</v>
      </c>
      <c r="D186" s="58">
        <f>PRRAS!E196</f>
        <v>20322</v>
      </c>
      <c r="E186" s="58">
        <v>0</v>
      </c>
      <c r="F186" s="58">
        <v>0</v>
      </c>
      <c r="G186" s="59">
        <f t="shared" si="4"/>
        <v>12009.275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17958</v>
      </c>
      <c r="D188" s="58">
        <f>PRRAS!E198</f>
        <v>17419</v>
      </c>
      <c r="E188" s="58">
        <v>0</v>
      </c>
      <c r="F188" s="58">
        <v>0</v>
      </c>
      <c r="G188" s="59">
        <f t="shared" si="4"/>
        <v>9872.8520000000008</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5313</v>
      </c>
      <c r="D193" s="58">
        <f>PRRAS!E203</f>
        <v>1903</v>
      </c>
      <c r="E193" s="58">
        <v>0</v>
      </c>
      <c r="F193" s="58">
        <v>0</v>
      </c>
      <c r="G193" s="59">
        <f t="shared" si="4"/>
        <v>1750.848</v>
      </c>
      <c r="H193" s="59">
        <f t="shared" si="5"/>
        <v>0</v>
      </c>
      <c r="I193" s="60">
        <v>0</v>
      </c>
    </row>
    <row r="194" spans="1:9" x14ac:dyDescent="0.2">
      <c r="A194" s="57">
        <v>151</v>
      </c>
      <c r="B194" s="58">
        <f>PRRAS!C204</f>
        <v>193</v>
      </c>
      <c r="C194" s="58">
        <f>PRRAS!D204</f>
        <v>4319</v>
      </c>
      <c r="D194" s="58">
        <f>PRRAS!E204</f>
        <v>4001</v>
      </c>
      <c r="E194" s="58">
        <v>0</v>
      </c>
      <c r="F194" s="58">
        <v>0</v>
      </c>
      <c r="G194" s="59">
        <f t="shared" ref="G194:G257" si="6">(B194/1000)*(C194*1+D194*2)</f>
        <v>2377.953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4319</v>
      </c>
      <c r="D208" s="58">
        <f>PRRAS!E218</f>
        <v>4001</v>
      </c>
      <c r="E208" s="58">
        <v>0</v>
      </c>
      <c r="F208" s="58">
        <v>0</v>
      </c>
      <c r="G208" s="59">
        <f t="shared" si="6"/>
        <v>2550.4469999999997</v>
      </c>
      <c r="H208" s="59">
        <f t="shared" si="7"/>
        <v>0</v>
      </c>
      <c r="I208" s="60">
        <v>0</v>
      </c>
    </row>
    <row r="209" spans="1:9" x14ac:dyDescent="0.2">
      <c r="A209" s="57">
        <v>151</v>
      </c>
      <c r="B209" s="58">
        <f>PRRAS!C219</f>
        <v>208</v>
      </c>
      <c r="C209" s="58">
        <f>PRRAS!D219</f>
        <v>4317</v>
      </c>
      <c r="D209" s="58">
        <f>PRRAS!E219</f>
        <v>3884</v>
      </c>
      <c r="E209" s="58">
        <v>0</v>
      </c>
      <c r="F209" s="58">
        <v>0</v>
      </c>
      <c r="G209" s="59">
        <f t="shared" si="6"/>
        <v>2513.6799999999998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v>
      </c>
      <c r="D211" s="58">
        <f>PRRAS!E221</f>
        <v>117</v>
      </c>
      <c r="E211" s="58">
        <v>0</v>
      </c>
      <c r="F211" s="58">
        <v>0</v>
      </c>
      <c r="G211" s="59">
        <f t="shared" si="6"/>
        <v>49.559999999999995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5701283</v>
      </c>
      <c r="D282" s="58">
        <f>PRRAS!E292</f>
        <v>5843770</v>
      </c>
      <c r="E282" s="58">
        <v>0</v>
      </c>
      <c r="F282" s="58">
        <v>0</v>
      </c>
      <c r="G282" s="59">
        <f t="shared" si="8"/>
        <v>4886259.2630000003</v>
      </c>
      <c r="H282" s="59">
        <f t="shared" si="9"/>
        <v>0</v>
      </c>
      <c r="I282" s="60">
        <v>0</v>
      </c>
    </row>
    <row r="283" spans="1:9" x14ac:dyDescent="0.2">
      <c r="A283" s="57">
        <v>151</v>
      </c>
      <c r="B283" s="58">
        <f>PRRAS!C293</f>
        <v>282</v>
      </c>
      <c r="C283" s="58">
        <f>PRRAS!D293</f>
        <v>153105</v>
      </c>
      <c r="D283" s="58">
        <f>PRRAS!E293</f>
        <v>82381</v>
      </c>
      <c r="E283" s="58">
        <v>0</v>
      </c>
      <c r="F283" s="58">
        <v>0</v>
      </c>
      <c r="G283" s="59">
        <f t="shared" si="8"/>
        <v>89638.493999999992</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41947</v>
      </c>
      <c r="D285" s="58">
        <f>PRRAS!E295</f>
        <v>113388</v>
      </c>
      <c r="E285" s="58">
        <v>0</v>
      </c>
      <c r="F285" s="58">
        <v>0</v>
      </c>
      <c r="G285" s="59">
        <f t="shared" si="8"/>
        <v>76317.331999999995</v>
      </c>
      <c r="H285" s="59">
        <f t="shared" si="9"/>
        <v>0</v>
      </c>
      <c r="I285" s="60">
        <v>0</v>
      </c>
    </row>
    <row r="286" spans="1:9" x14ac:dyDescent="0.2">
      <c r="A286" s="57">
        <v>151</v>
      </c>
      <c r="B286" s="58">
        <f>PRRAS!C296</f>
        <v>285</v>
      </c>
      <c r="C286" s="58">
        <f>PRRAS!D296</f>
        <v>2095</v>
      </c>
      <c r="D286" s="58">
        <f>PRRAS!E296</f>
        <v>11024</v>
      </c>
      <c r="E286" s="58">
        <v>0</v>
      </c>
      <c r="F286" s="58">
        <v>0</v>
      </c>
      <c r="G286" s="59">
        <f t="shared" si="8"/>
        <v>6880.7549999999992</v>
      </c>
      <c r="H286" s="59">
        <f t="shared" si="9"/>
        <v>0</v>
      </c>
      <c r="I286" s="60">
        <v>0</v>
      </c>
    </row>
    <row r="287" spans="1:9" x14ac:dyDescent="0.2">
      <c r="A287" s="57">
        <v>151</v>
      </c>
      <c r="B287" s="58">
        <f>PRRAS!C297</f>
        <v>286</v>
      </c>
      <c r="C287" s="58">
        <f>PRRAS!D297</f>
        <v>20927</v>
      </c>
      <c r="D287" s="58">
        <f>PRRAS!E297</f>
        <v>22150</v>
      </c>
      <c r="E287" s="58">
        <v>0</v>
      </c>
      <c r="F287" s="58">
        <v>0</v>
      </c>
      <c r="G287" s="59">
        <f t="shared" si="8"/>
        <v>18654.921999999999</v>
      </c>
      <c r="H287" s="59">
        <f t="shared" si="9"/>
        <v>0</v>
      </c>
      <c r="I287" s="60">
        <v>0</v>
      </c>
    </row>
    <row r="288" spans="1:9" x14ac:dyDescent="0.2">
      <c r="A288" s="57">
        <v>151</v>
      </c>
      <c r="B288" s="58">
        <f>PRRAS!C298</f>
        <v>287</v>
      </c>
      <c r="C288" s="58">
        <f>PRRAS!D298</f>
        <v>7226</v>
      </c>
      <c r="D288" s="58">
        <f>PRRAS!E298</f>
        <v>6062</v>
      </c>
      <c r="E288" s="58">
        <v>0</v>
      </c>
      <c r="F288" s="58">
        <v>0</v>
      </c>
      <c r="G288" s="59">
        <f t="shared" si="8"/>
        <v>5553.45</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5266</v>
      </c>
      <c r="D290" s="58">
        <f>PRRAS!E301</f>
        <v>3716</v>
      </c>
      <c r="E290" s="58">
        <v>0</v>
      </c>
      <c r="F290" s="58">
        <v>0</v>
      </c>
      <c r="G290" s="59">
        <f t="shared" si="8"/>
        <v>3669.7219999999998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5266</v>
      </c>
      <c r="D303" s="58">
        <f>PRRAS!E314</f>
        <v>3716</v>
      </c>
      <c r="E303" s="58">
        <v>0</v>
      </c>
      <c r="F303" s="58">
        <v>0</v>
      </c>
      <c r="G303" s="59">
        <f t="shared" si="8"/>
        <v>3834.7959999999998</v>
      </c>
      <c r="H303" s="59">
        <f t="shared" si="9"/>
        <v>0</v>
      </c>
      <c r="I303" s="60">
        <v>0</v>
      </c>
    </row>
    <row r="304" spans="1:9" x14ac:dyDescent="0.2">
      <c r="A304" s="57">
        <v>151</v>
      </c>
      <c r="B304" s="58">
        <f>PRRAS!C315</f>
        <v>303</v>
      </c>
      <c r="C304" s="58">
        <f>PRRAS!D315</f>
        <v>5266</v>
      </c>
      <c r="D304" s="58">
        <f>PRRAS!E315</f>
        <v>3716</v>
      </c>
      <c r="E304" s="58">
        <v>0</v>
      </c>
      <c r="F304" s="58">
        <v>0</v>
      </c>
      <c r="G304" s="59">
        <f t="shared" si="8"/>
        <v>3847.4939999999997</v>
      </c>
      <c r="H304" s="59">
        <f t="shared" si="9"/>
        <v>0</v>
      </c>
      <c r="I304" s="60">
        <v>0</v>
      </c>
    </row>
    <row r="305" spans="1:9" x14ac:dyDescent="0.2">
      <c r="A305" s="57">
        <v>151</v>
      </c>
      <c r="B305" s="58">
        <f>PRRAS!C316</f>
        <v>304</v>
      </c>
      <c r="C305" s="58">
        <f>PRRAS!D316</f>
        <v>5266</v>
      </c>
      <c r="D305" s="58">
        <f>PRRAS!E316</f>
        <v>3716</v>
      </c>
      <c r="E305" s="58">
        <v>0</v>
      </c>
      <c r="F305" s="58">
        <v>0</v>
      </c>
      <c r="G305" s="59">
        <f t="shared" si="8"/>
        <v>3860.192</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95859</v>
      </c>
      <c r="D342" s="58">
        <f>PRRAS!E353</f>
        <v>147012</v>
      </c>
      <c r="E342" s="58">
        <v>0</v>
      </c>
      <c r="F342" s="58">
        <v>0</v>
      </c>
      <c r="G342" s="59">
        <f t="shared" si="10"/>
        <v>132950.103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95859</v>
      </c>
      <c r="D355" s="58">
        <f>PRRAS!E366</f>
        <v>147012</v>
      </c>
      <c r="E355" s="58">
        <v>0</v>
      </c>
      <c r="F355" s="58">
        <v>0</v>
      </c>
      <c r="G355" s="59">
        <f t="shared" si="10"/>
        <v>138018.58199999999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91259</v>
      </c>
      <c r="D361" s="58">
        <f>PRRAS!E372</f>
        <v>141922</v>
      </c>
      <c r="E361" s="58">
        <v>0</v>
      </c>
      <c r="F361" s="58">
        <v>0</v>
      </c>
      <c r="G361" s="59">
        <f t="shared" si="10"/>
        <v>135037.07999999999</v>
      </c>
      <c r="H361" s="59">
        <f t="shared" si="11"/>
        <v>0</v>
      </c>
      <c r="I361" s="60">
        <v>0</v>
      </c>
    </row>
    <row r="362" spans="1:9" x14ac:dyDescent="0.2">
      <c r="A362" s="57">
        <v>151</v>
      </c>
      <c r="B362" s="58">
        <f>PRRAS!C373</f>
        <v>361</v>
      </c>
      <c r="C362" s="58">
        <f>PRRAS!D373</f>
        <v>60677</v>
      </c>
      <c r="D362" s="58">
        <f>PRRAS!E373</f>
        <v>124278</v>
      </c>
      <c r="E362" s="58">
        <v>0</v>
      </c>
      <c r="F362" s="58">
        <v>0</v>
      </c>
      <c r="G362" s="59">
        <f t="shared" si="10"/>
        <v>111633.113</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1736</v>
      </c>
      <c r="E367" s="58">
        <v>0</v>
      </c>
      <c r="F367" s="58">
        <v>0</v>
      </c>
      <c r="G367" s="59">
        <f t="shared" si="10"/>
        <v>1270.752</v>
      </c>
      <c r="H367" s="59">
        <f t="shared" si="11"/>
        <v>0</v>
      </c>
      <c r="I367" s="60">
        <v>0</v>
      </c>
    </row>
    <row r="368" spans="1:9" x14ac:dyDescent="0.2">
      <c r="A368" s="57">
        <v>151</v>
      </c>
      <c r="B368" s="58">
        <f>PRRAS!C379</f>
        <v>367</v>
      </c>
      <c r="C368" s="58">
        <f>PRRAS!D379</f>
        <v>30582</v>
      </c>
      <c r="D368" s="58">
        <f>PRRAS!E379</f>
        <v>15908</v>
      </c>
      <c r="E368" s="58">
        <v>0</v>
      </c>
      <c r="F368" s="58">
        <v>0</v>
      </c>
      <c r="G368" s="59">
        <f t="shared" si="10"/>
        <v>22900.065999999999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4600</v>
      </c>
      <c r="D375" s="58">
        <f>PRRAS!E386</f>
        <v>5090</v>
      </c>
      <c r="E375" s="58">
        <v>0</v>
      </c>
      <c r="F375" s="58">
        <v>0</v>
      </c>
      <c r="G375" s="59">
        <f t="shared" si="10"/>
        <v>5527.72</v>
      </c>
      <c r="H375" s="59">
        <f t="shared" si="11"/>
        <v>0</v>
      </c>
      <c r="I375" s="60">
        <v>0</v>
      </c>
    </row>
    <row r="376" spans="1:9" x14ac:dyDescent="0.2">
      <c r="A376" s="57">
        <v>151</v>
      </c>
      <c r="B376" s="58">
        <f>PRRAS!C387</f>
        <v>375</v>
      </c>
      <c r="C376" s="58">
        <f>PRRAS!D387</f>
        <v>4600</v>
      </c>
      <c r="D376" s="58">
        <f>PRRAS!E387</f>
        <v>5090</v>
      </c>
      <c r="E376" s="58">
        <v>0</v>
      </c>
      <c r="F376" s="58">
        <v>0</v>
      </c>
      <c r="G376" s="59">
        <f t="shared" si="10"/>
        <v>5542.5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90593</v>
      </c>
      <c r="D400" s="58">
        <f>PRRAS!E411</f>
        <v>143296</v>
      </c>
      <c r="E400" s="58">
        <v>0</v>
      </c>
      <c r="F400" s="58">
        <v>0</v>
      </c>
      <c r="G400" s="59">
        <f t="shared" si="12"/>
        <v>150496.815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45313</v>
      </c>
      <c r="D403" s="58">
        <f>PRRAS!E414</f>
        <v>37733</v>
      </c>
      <c r="E403" s="58">
        <v>0</v>
      </c>
      <c r="F403" s="58">
        <v>0</v>
      </c>
      <c r="G403" s="59">
        <f t="shared" si="12"/>
        <v>48553.158000000003</v>
      </c>
      <c r="H403" s="59">
        <f t="shared" si="13"/>
        <v>0</v>
      </c>
      <c r="I403" s="60">
        <v>0</v>
      </c>
    </row>
    <row r="404" spans="1:9" x14ac:dyDescent="0.2">
      <c r="A404" s="57">
        <v>151</v>
      </c>
      <c r="B404" s="58">
        <f>PRRAS!C415</f>
        <v>403</v>
      </c>
      <c r="C404" s="58">
        <f>PRRAS!D415</f>
        <v>5859654</v>
      </c>
      <c r="D404" s="58">
        <f>PRRAS!E415</f>
        <v>5929867</v>
      </c>
      <c r="E404" s="58">
        <v>0</v>
      </c>
      <c r="F404" s="58">
        <v>0</v>
      </c>
      <c r="G404" s="59">
        <f t="shared" si="12"/>
        <v>7140913.3640000001</v>
      </c>
      <c r="H404" s="59">
        <f t="shared" si="13"/>
        <v>0</v>
      </c>
      <c r="I404" s="60">
        <v>0</v>
      </c>
    </row>
    <row r="405" spans="1:9" x14ac:dyDescent="0.2">
      <c r="A405" s="57">
        <v>151</v>
      </c>
      <c r="B405" s="58">
        <f>PRRAS!C416</f>
        <v>404</v>
      </c>
      <c r="C405" s="58">
        <f>PRRAS!D416</f>
        <v>5797142</v>
      </c>
      <c r="D405" s="58">
        <f>PRRAS!E416</f>
        <v>5990782</v>
      </c>
      <c r="E405" s="58">
        <v>0</v>
      </c>
      <c r="F405" s="58">
        <v>0</v>
      </c>
      <c r="G405" s="59">
        <f t="shared" si="12"/>
        <v>7182597.2240000004</v>
      </c>
      <c r="H405" s="59">
        <f t="shared" si="13"/>
        <v>0</v>
      </c>
      <c r="I405" s="60">
        <v>0</v>
      </c>
    </row>
    <row r="406" spans="1:9" x14ac:dyDescent="0.2">
      <c r="A406" s="57">
        <v>151</v>
      </c>
      <c r="B406" s="58">
        <f>PRRAS!C417</f>
        <v>405</v>
      </c>
      <c r="C406" s="58">
        <f>PRRAS!D417</f>
        <v>62512</v>
      </c>
      <c r="D406" s="58">
        <f>PRRAS!E417</f>
        <v>0</v>
      </c>
      <c r="E406" s="58">
        <v>0</v>
      </c>
      <c r="F406" s="58">
        <v>0</v>
      </c>
      <c r="G406" s="59">
        <f t="shared" si="12"/>
        <v>25317.360000000001</v>
      </c>
      <c r="H406" s="59">
        <f t="shared" si="13"/>
        <v>0</v>
      </c>
      <c r="I406" s="60">
        <v>0</v>
      </c>
    </row>
    <row r="407" spans="1:9" x14ac:dyDescent="0.2">
      <c r="A407" s="57">
        <v>151</v>
      </c>
      <c r="B407" s="58">
        <f>PRRAS!C418</f>
        <v>406</v>
      </c>
      <c r="C407" s="58">
        <f>PRRAS!D418</f>
        <v>0</v>
      </c>
      <c r="D407" s="58">
        <f>PRRAS!E418</f>
        <v>60915</v>
      </c>
      <c r="E407" s="58">
        <v>0</v>
      </c>
      <c r="F407" s="58">
        <v>0</v>
      </c>
      <c r="G407" s="59">
        <f t="shared" si="12"/>
        <v>49462.98</v>
      </c>
      <c r="H407" s="59">
        <f t="shared" si="13"/>
        <v>0</v>
      </c>
      <c r="I407" s="60">
        <v>0</v>
      </c>
    </row>
    <row r="408" spans="1:9" x14ac:dyDescent="0.2">
      <c r="A408" s="57">
        <v>151</v>
      </c>
      <c r="B408" s="58">
        <f>PRRAS!C419</f>
        <v>407</v>
      </c>
      <c r="C408" s="58">
        <f>PRRAS!D419</f>
        <v>39852</v>
      </c>
      <c r="D408" s="58">
        <f>PRRAS!E419</f>
        <v>102364</v>
      </c>
      <c r="E408" s="58">
        <v>0</v>
      </c>
      <c r="F408" s="58">
        <v>0</v>
      </c>
      <c r="G408" s="59">
        <f t="shared" si="12"/>
        <v>99544.06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66240</v>
      </c>
      <c r="D410" s="58">
        <f>PRRAS!E421</f>
        <v>59883</v>
      </c>
      <c r="E410" s="58">
        <v>0</v>
      </c>
      <c r="F410" s="58">
        <v>0</v>
      </c>
      <c r="G410" s="59">
        <f t="shared" si="12"/>
        <v>76076.453999999998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5859654</v>
      </c>
      <c r="D630" s="58">
        <f>PRRAS!E642</f>
        <v>5929867</v>
      </c>
      <c r="E630" s="58">
        <v>0</v>
      </c>
      <c r="F630" s="58">
        <v>0</v>
      </c>
      <c r="G630" s="59">
        <f t="shared" si="18"/>
        <v>11145495.051999999</v>
      </c>
      <c r="H630" s="59">
        <f t="shared" si="19"/>
        <v>0</v>
      </c>
      <c r="I630" s="60">
        <v>0</v>
      </c>
    </row>
    <row r="631" spans="1:9" x14ac:dyDescent="0.2">
      <c r="A631" s="57">
        <v>151</v>
      </c>
      <c r="B631" s="58">
        <f>PRRAS!C643</f>
        <v>630</v>
      </c>
      <c r="C631" s="58">
        <f>PRRAS!D643</f>
        <v>5797142</v>
      </c>
      <c r="D631" s="58">
        <f>PRRAS!E643</f>
        <v>5990782</v>
      </c>
      <c r="E631" s="58">
        <v>0</v>
      </c>
      <c r="F631" s="58">
        <v>0</v>
      </c>
      <c r="G631" s="59">
        <f t="shared" si="18"/>
        <v>11200584.779999999</v>
      </c>
      <c r="H631" s="59">
        <f t="shared" si="19"/>
        <v>0</v>
      </c>
      <c r="I631" s="60">
        <v>0</v>
      </c>
    </row>
    <row r="632" spans="1:9" x14ac:dyDescent="0.2">
      <c r="A632" s="57">
        <v>151</v>
      </c>
      <c r="B632" s="58">
        <f>PRRAS!C644</f>
        <v>631</v>
      </c>
      <c r="C632" s="58">
        <f>PRRAS!D644</f>
        <v>62512</v>
      </c>
      <c r="D632" s="58">
        <f>PRRAS!E644</f>
        <v>0</v>
      </c>
      <c r="E632" s="58">
        <v>0</v>
      </c>
      <c r="F632" s="58">
        <v>0</v>
      </c>
      <c r="G632" s="59">
        <f t="shared" si="18"/>
        <v>39445.072</v>
      </c>
      <c r="H632" s="59">
        <f t="shared" si="19"/>
        <v>0</v>
      </c>
      <c r="I632" s="60">
        <v>0</v>
      </c>
    </row>
    <row r="633" spans="1:9" x14ac:dyDescent="0.2">
      <c r="A633" s="57">
        <v>151</v>
      </c>
      <c r="B633" s="58">
        <f>PRRAS!C645</f>
        <v>632</v>
      </c>
      <c r="C633" s="58">
        <f>PRRAS!D645</f>
        <v>0</v>
      </c>
      <c r="D633" s="58">
        <f>PRRAS!E645</f>
        <v>60915</v>
      </c>
      <c r="E633" s="58">
        <v>0</v>
      </c>
      <c r="F633" s="58">
        <v>0</v>
      </c>
      <c r="G633" s="59">
        <f t="shared" si="18"/>
        <v>76996.56</v>
      </c>
      <c r="H633" s="59">
        <f t="shared" si="19"/>
        <v>0</v>
      </c>
      <c r="I633" s="60">
        <v>0</v>
      </c>
    </row>
    <row r="634" spans="1:9" x14ac:dyDescent="0.2">
      <c r="A634" s="57">
        <v>151</v>
      </c>
      <c r="B634" s="58">
        <f>PRRAS!C646</f>
        <v>633</v>
      </c>
      <c r="C634" s="58">
        <f>PRRAS!D646</f>
        <v>39852</v>
      </c>
      <c r="D634" s="58">
        <f>PRRAS!E646</f>
        <v>102364</v>
      </c>
      <c r="E634" s="58">
        <v>0</v>
      </c>
      <c r="F634" s="58">
        <v>0</v>
      </c>
      <c r="G634" s="59">
        <f t="shared" si="18"/>
        <v>154819.14000000001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102364</v>
      </c>
      <c r="D636" s="58">
        <f>PRRAS!E648</f>
        <v>41449</v>
      </c>
      <c r="E636" s="58">
        <v>0</v>
      </c>
      <c r="F636" s="58">
        <v>0</v>
      </c>
      <c r="G636" s="59">
        <f t="shared" si="18"/>
        <v>117641.37</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376282</v>
      </c>
      <c r="D638" s="58">
        <f>PRRAS!E650</f>
        <v>377424</v>
      </c>
      <c r="E638" s="58">
        <v>0</v>
      </c>
      <c r="F638" s="58">
        <v>0</v>
      </c>
      <c r="G638" s="59">
        <f t="shared" si="18"/>
        <v>720529.81</v>
      </c>
      <c r="H638" s="59">
        <f t="shared" si="19"/>
        <v>0</v>
      </c>
      <c r="I638" s="60">
        <v>0</v>
      </c>
    </row>
    <row r="639" spans="1:9" x14ac:dyDescent="0.2">
      <c r="A639" s="57">
        <v>151</v>
      </c>
      <c r="B639" s="58">
        <f>PRRAS!C652</f>
        <v>638</v>
      </c>
      <c r="C639" s="58">
        <f>PRRAS!D652</f>
        <v>123872</v>
      </c>
      <c r="D639" s="58">
        <f>PRRAS!E652</f>
        <v>155268</v>
      </c>
      <c r="E639" s="58">
        <v>0</v>
      </c>
      <c r="F639" s="58">
        <v>0</v>
      </c>
      <c r="G639" s="59">
        <f t="shared" si="18"/>
        <v>277152.304</v>
      </c>
      <c r="H639" s="59">
        <f t="shared" si="19"/>
        <v>0</v>
      </c>
      <c r="I639" s="60">
        <v>0</v>
      </c>
    </row>
    <row r="640" spans="1:9" x14ac:dyDescent="0.2">
      <c r="A640" s="57">
        <v>151</v>
      </c>
      <c r="B640" s="58">
        <f>PRRAS!C653</f>
        <v>639</v>
      </c>
      <c r="C640" s="58">
        <f>PRRAS!D653</f>
        <v>6274356</v>
      </c>
      <c r="D640" s="58">
        <f>PRRAS!E653</f>
        <v>6271264</v>
      </c>
      <c r="E640" s="58">
        <v>0</v>
      </c>
      <c r="F640" s="58">
        <v>0</v>
      </c>
      <c r="G640" s="59">
        <f t="shared" si="18"/>
        <v>12023988.876</v>
      </c>
      <c r="H640" s="59">
        <f t="shared" si="19"/>
        <v>0</v>
      </c>
      <c r="I640" s="60">
        <v>0</v>
      </c>
    </row>
    <row r="641" spans="1:9" x14ac:dyDescent="0.2">
      <c r="A641" s="57">
        <v>151</v>
      </c>
      <c r="B641" s="58">
        <f>PRRAS!C654</f>
        <v>640</v>
      </c>
      <c r="C641" s="58">
        <f>PRRAS!D654</f>
        <v>6242960</v>
      </c>
      <c r="D641" s="58">
        <f>PRRAS!E654</f>
        <v>6326789</v>
      </c>
      <c r="E641" s="58">
        <v>0</v>
      </c>
      <c r="F641" s="58">
        <v>0</v>
      </c>
      <c r="G641" s="59">
        <f t="shared" si="18"/>
        <v>12093784.32</v>
      </c>
      <c r="H641" s="59">
        <f t="shared" si="19"/>
        <v>0</v>
      </c>
      <c r="I641" s="60">
        <v>0</v>
      </c>
    </row>
    <row r="642" spans="1:9" x14ac:dyDescent="0.2">
      <c r="A642" s="57">
        <v>151</v>
      </c>
      <c r="B642" s="58">
        <f>PRRAS!C655</f>
        <v>641</v>
      </c>
      <c r="C642" s="58">
        <f>PRRAS!D655</f>
        <v>155268</v>
      </c>
      <c r="D642" s="58">
        <f>PRRAS!E655</f>
        <v>99743</v>
      </c>
      <c r="E642" s="58">
        <v>0</v>
      </c>
      <c r="F642" s="58">
        <v>0</v>
      </c>
      <c r="G642" s="59">
        <f t="shared" ref="G642:G705" si="20">(B642/1000)*(C642*1+D642*2)</f>
        <v>227397.31400000001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44</v>
      </c>
      <c r="D644" s="58">
        <f>PRRAS!E657</f>
        <v>43</v>
      </c>
      <c r="E644" s="58">
        <v>0</v>
      </c>
      <c r="F644" s="58">
        <v>0</v>
      </c>
      <c r="G644" s="59">
        <f t="shared" si="20"/>
        <v>83.59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39</v>
      </c>
      <c r="D646" s="58">
        <f>PRRAS!E659</f>
        <v>39</v>
      </c>
      <c r="E646" s="58">
        <v>0</v>
      </c>
      <c r="F646" s="58">
        <v>0</v>
      </c>
      <c r="G646" s="59">
        <f t="shared" si="20"/>
        <v>75.465000000000003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4596341</v>
      </c>
      <c r="D665" s="58">
        <f>PRRAS!E678</f>
        <v>4633374</v>
      </c>
      <c r="E665" s="58">
        <v>0</v>
      </c>
      <c r="F665" s="58">
        <v>0</v>
      </c>
      <c r="G665" s="59">
        <f t="shared" si="20"/>
        <v>9205091.0960000008</v>
      </c>
      <c r="H665" s="59">
        <f t="shared" si="21"/>
        <v>0</v>
      </c>
      <c r="I665" s="60">
        <v>0</v>
      </c>
    </row>
    <row r="666" spans="1:9" x14ac:dyDescent="0.2">
      <c r="A666" s="57">
        <v>151</v>
      </c>
      <c r="B666" s="58">
        <f>PRRAS!C679</f>
        <v>665</v>
      </c>
      <c r="C666" s="58">
        <f>PRRAS!D679</f>
        <v>61831</v>
      </c>
      <c r="D666" s="58">
        <f>PRRAS!E679</f>
        <v>60248</v>
      </c>
      <c r="E666" s="58">
        <v>0</v>
      </c>
      <c r="F666" s="58">
        <v>0</v>
      </c>
      <c r="G666" s="59">
        <f t="shared" si="20"/>
        <v>121247.455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17169</v>
      </c>
      <c r="E669" s="58">
        <v>0</v>
      </c>
      <c r="F669" s="58">
        <v>0</v>
      </c>
      <c r="G669" s="59">
        <f t="shared" si="20"/>
        <v>22937.784</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357946</v>
      </c>
      <c r="D685" s="58">
        <f>PRRAS!E698</f>
        <v>302283</v>
      </c>
      <c r="E685" s="58">
        <v>0</v>
      </c>
      <c r="F685" s="58">
        <v>0</v>
      </c>
      <c r="G685" s="59">
        <f t="shared" si="20"/>
        <v>658358.2080000001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10188</v>
      </c>
      <c r="D687" s="58">
        <f>PRRAS!E700</f>
        <v>272</v>
      </c>
      <c r="E687" s="58">
        <v>0</v>
      </c>
      <c r="F687" s="58">
        <v>0</v>
      </c>
      <c r="G687" s="59">
        <f t="shared" si="20"/>
        <v>7362.152000000001</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14653</v>
      </c>
      <c r="D689" s="58">
        <f>PRRAS!E702</f>
        <v>3649</v>
      </c>
      <c r="E689" s="58">
        <v>0</v>
      </c>
      <c r="F689" s="58">
        <v>0</v>
      </c>
      <c r="G689" s="59">
        <f t="shared" si="20"/>
        <v>15102.287999999999</v>
      </c>
      <c r="H689" s="59">
        <f t="shared" si="21"/>
        <v>0</v>
      </c>
      <c r="I689" s="60">
        <v>0</v>
      </c>
    </row>
    <row r="690" spans="1:9" x14ac:dyDescent="0.2">
      <c r="A690" s="57">
        <v>151</v>
      </c>
      <c r="B690" s="58">
        <f>PRRAS!C703</f>
        <v>689</v>
      </c>
      <c r="C690" s="58">
        <f>PRRAS!D703</f>
        <v>156221</v>
      </c>
      <c r="D690" s="58">
        <f>PRRAS!E703</f>
        <v>167873</v>
      </c>
      <c r="E690" s="58">
        <v>0</v>
      </c>
      <c r="F690" s="58">
        <v>0</v>
      </c>
      <c r="G690" s="59">
        <f t="shared" si="20"/>
        <v>338965.26299999998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12000</v>
      </c>
      <c r="D692" s="58">
        <f>PRRAS!E705</f>
        <v>7130</v>
      </c>
      <c r="E692" s="58">
        <v>0</v>
      </c>
      <c r="F692" s="58">
        <v>0</v>
      </c>
      <c r="G692" s="59">
        <f t="shared" si="20"/>
        <v>18145.66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2175</v>
      </c>
      <c r="E694" s="58">
        <v>0</v>
      </c>
      <c r="F694" s="58">
        <v>0</v>
      </c>
      <c r="G694" s="59">
        <f t="shared" si="20"/>
        <v>3014.5499999999997</v>
      </c>
      <c r="H694" s="59">
        <f t="shared" si="21"/>
        <v>0</v>
      </c>
      <c r="I694" s="60">
        <v>0</v>
      </c>
    </row>
    <row r="695" spans="1:9" x14ac:dyDescent="0.2">
      <c r="A695" s="57">
        <v>151</v>
      </c>
      <c r="B695" s="58">
        <f>PRRAS!C708</f>
        <v>694</v>
      </c>
      <c r="C695" s="58">
        <f>PRRAS!D708</f>
        <v>69170</v>
      </c>
      <c r="D695" s="58">
        <f>PRRAS!E708</f>
        <v>68660</v>
      </c>
      <c r="E695" s="58">
        <v>0</v>
      </c>
      <c r="F695" s="58">
        <v>0</v>
      </c>
      <c r="G695" s="59">
        <f t="shared" si="20"/>
        <v>143304.06</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2344288</v>
      </c>
      <c r="D977" s="63">
        <f>Bil!E12</f>
        <v>2329554</v>
      </c>
      <c r="E977" s="63">
        <v>0</v>
      </c>
      <c r="F977" s="63">
        <v>0</v>
      </c>
      <c r="G977" s="64">
        <f t="shared" ref="G977:G1040" si="32">B977/1000*C977+B977/500*D977</f>
        <v>7003.3960000000006</v>
      </c>
      <c r="H977" s="64">
        <f t="shared" si="31"/>
        <v>0</v>
      </c>
      <c r="I977" s="65"/>
    </row>
    <row r="978" spans="1:9" x14ac:dyDescent="0.2">
      <c r="A978" s="57">
        <v>152</v>
      </c>
      <c r="B978" s="58">
        <f>Bil!C13</f>
        <v>2</v>
      </c>
      <c r="C978" s="58">
        <f>Bil!D13</f>
        <v>1732116</v>
      </c>
      <c r="D978" s="58">
        <f>Bil!E13</f>
        <v>1778951</v>
      </c>
      <c r="E978" s="58">
        <v>0</v>
      </c>
      <c r="F978" s="58">
        <v>0</v>
      </c>
      <c r="G978" s="59">
        <f t="shared" si="32"/>
        <v>10580.036</v>
      </c>
      <c r="H978" s="59">
        <f t="shared" si="31"/>
        <v>0</v>
      </c>
      <c r="I978" s="60"/>
    </row>
    <row r="979" spans="1:9" x14ac:dyDescent="0.2">
      <c r="A979" s="57">
        <v>152</v>
      </c>
      <c r="B979" s="58">
        <f>Bil!C14</f>
        <v>3</v>
      </c>
      <c r="C979" s="58">
        <f>Bil!D14</f>
        <v>486000</v>
      </c>
      <c r="D979" s="58">
        <f>Bil!E14</f>
        <v>486000</v>
      </c>
      <c r="E979" s="58">
        <v>0</v>
      </c>
      <c r="F979" s="58">
        <v>0</v>
      </c>
      <c r="G979" s="59">
        <f t="shared" si="32"/>
        <v>4374</v>
      </c>
      <c r="H979" s="59">
        <f t="shared" si="31"/>
        <v>0</v>
      </c>
      <c r="I979" s="60"/>
    </row>
    <row r="980" spans="1:9" x14ac:dyDescent="0.2">
      <c r="A980" s="57">
        <v>152</v>
      </c>
      <c r="B980" s="58">
        <f>Bil!C15</f>
        <v>4</v>
      </c>
      <c r="C980" s="58">
        <f>Bil!D15</f>
        <v>486000</v>
      </c>
      <c r="D980" s="58">
        <f>Bil!E15</f>
        <v>486000</v>
      </c>
      <c r="E980" s="58">
        <v>0</v>
      </c>
      <c r="F980" s="58">
        <v>0</v>
      </c>
      <c r="G980" s="59">
        <f t="shared" si="32"/>
        <v>5832</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1246116</v>
      </c>
      <c r="D983" s="58">
        <f>Bil!E18</f>
        <v>1292951</v>
      </c>
      <c r="E983" s="58">
        <v>0</v>
      </c>
      <c r="F983" s="58">
        <v>0</v>
      </c>
      <c r="G983" s="59">
        <f t="shared" si="32"/>
        <v>26824.126000000004</v>
      </c>
      <c r="H983" s="59">
        <f t="shared" si="31"/>
        <v>0</v>
      </c>
      <c r="I983" s="60"/>
    </row>
    <row r="984" spans="1:9" x14ac:dyDescent="0.2">
      <c r="A984" s="57">
        <v>152</v>
      </c>
      <c r="B984" s="58">
        <f>Bil!C19</f>
        <v>8</v>
      </c>
      <c r="C984" s="58">
        <f>Bil!D19</f>
        <v>820398</v>
      </c>
      <c r="D984" s="58">
        <f>Bil!E19</f>
        <v>805196</v>
      </c>
      <c r="E984" s="58">
        <v>0</v>
      </c>
      <c r="F984" s="58">
        <v>0</v>
      </c>
      <c r="G984" s="59">
        <f t="shared" si="32"/>
        <v>19446.32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1216168</v>
      </c>
      <c r="D986" s="58">
        <f>Bil!E21</f>
        <v>1216168</v>
      </c>
      <c r="E986" s="58">
        <v>0</v>
      </c>
      <c r="F986" s="58">
        <v>0</v>
      </c>
      <c r="G986" s="59">
        <f t="shared" si="32"/>
        <v>36485.040000000001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395770</v>
      </c>
      <c r="D989" s="58">
        <f>Bil!E24</f>
        <v>410972</v>
      </c>
      <c r="E989" s="58">
        <v>0</v>
      </c>
      <c r="F989" s="58">
        <v>0</v>
      </c>
      <c r="G989" s="59">
        <f t="shared" si="32"/>
        <v>15830.281999999999</v>
      </c>
      <c r="H989" s="59">
        <f t="shared" si="31"/>
        <v>0</v>
      </c>
      <c r="I989" s="60"/>
    </row>
    <row r="990" spans="1:9" x14ac:dyDescent="0.2">
      <c r="A990" s="57">
        <v>152</v>
      </c>
      <c r="B990" s="58">
        <f>Bil!C25</f>
        <v>14</v>
      </c>
      <c r="C990" s="58">
        <f>Bil!D25</f>
        <v>291246</v>
      </c>
      <c r="D990" s="58">
        <f>Bil!E25</f>
        <v>348731</v>
      </c>
      <c r="E990" s="58">
        <v>0</v>
      </c>
      <c r="F990" s="58">
        <v>0</v>
      </c>
      <c r="G990" s="59">
        <f t="shared" si="32"/>
        <v>13841.912</v>
      </c>
      <c r="H990" s="59">
        <f t="shared" si="31"/>
        <v>0</v>
      </c>
      <c r="I990" s="60"/>
    </row>
    <row r="991" spans="1:9" x14ac:dyDescent="0.2">
      <c r="A991" s="57">
        <v>152</v>
      </c>
      <c r="B991" s="58">
        <f>Bil!C26</f>
        <v>15</v>
      </c>
      <c r="C991" s="58">
        <f>Bil!D26</f>
        <v>734109</v>
      </c>
      <c r="D991" s="58">
        <f>Bil!E26</f>
        <v>826764</v>
      </c>
      <c r="E991" s="58">
        <v>0</v>
      </c>
      <c r="F991" s="58">
        <v>0</v>
      </c>
      <c r="G991" s="59">
        <f t="shared" si="32"/>
        <v>35814.555</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428992</v>
      </c>
      <c r="D997" s="58">
        <f>Bil!E32</f>
        <v>442849</v>
      </c>
      <c r="E997" s="58">
        <v>0</v>
      </c>
      <c r="F997" s="58">
        <v>0</v>
      </c>
      <c r="G997" s="59">
        <f t="shared" si="32"/>
        <v>27608.489999999998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871855</v>
      </c>
      <c r="D999" s="58">
        <f>Bil!E34</f>
        <v>920882</v>
      </c>
      <c r="E999" s="58">
        <v>0</v>
      </c>
      <c r="F999" s="58">
        <v>0</v>
      </c>
      <c r="G999" s="59">
        <f t="shared" si="32"/>
        <v>62413.237000000001</v>
      </c>
      <c r="H999" s="59">
        <f t="shared" si="31"/>
        <v>0</v>
      </c>
      <c r="I999" s="60"/>
    </row>
    <row r="1000" spans="1:9" x14ac:dyDescent="0.2">
      <c r="A1000" s="57">
        <v>152</v>
      </c>
      <c r="B1000" s="58">
        <f>Bil!C35</f>
        <v>24</v>
      </c>
      <c r="C1000" s="58">
        <f>Bil!D35</f>
        <v>1846</v>
      </c>
      <c r="D1000" s="58">
        <f>Bil!E35</f>
        <v>1308</v>
      </c>
      <c r="E1000" s="58">
        <v>0</v>
      </c>
      <c r="F1000" s="58">
        <v>0</v>
      </c>
      <c r="G1000" s="59">
        <f t="shared" si="32"/>
        <v>107.08799999999999</v>
      </c>
      <c r="H1000" s="59">
        <f t="shared" si="31"/>
        <v>0</v>
      </c>
      <c r="I1000" s="60"/>
    </row>
    <row r="1001" spans="1:9" x14ac:dyDescent="0.2">
      <c r="A1001" s="57">
        <v>152</v>
      </c>
      <c r="B1001" s="58">
        <f>Bil!C36</f>
        <v>25</v>
      </c>
      <c r="C1001" s="58">
        <f>Bil!D36</f>
        <v>133695</v>
      </c>
      <c r="D1001" s="58">
        <f>Bil!E36</f>
        <v>133695</v>
      </c>
      <c r="E1001" s="58">
        <v>0</v>
      </c>
      <c r="F1001" s="58">
        <v>0</v>
      </c>
      <c r="G1001" s="59">
        <f t="shared" si="32"/>
        <v>10027.125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131849</v>
      </c>
      <c r="D1005" s="58">
        <f>Bil!E40</f>
        <v>132387</v>
      </c>
      <c r="E1005" s="58">
        <v>0</v>
      </c>
      <c r="F1005" s="58">
        <v>0</v>
      </c>
      <c r="G1005" s="59">
        <f t="shared" si="32"/>
        <v>11502.067000000001</v>
      </c>
      <c r="H1005" s="59">
        <f t="shared" si="31"/>
        <v>0</v>
      </c>
      <c r="I1005" s="60"/>
    </row>
    <row r="1006" spans="1:9" x14ac:dyDescent="0.2">
      <c r="A1006" s="57">
        <v>152</v>
      </c>
      <c r="B1006" s="58">
        <f>Bil!C41</f>
        <v>30</v>
      </c>
      <c r="C1006" s="58">
        <f>Bil!D41</f>
        <v>132626</v>
      </c>
      <c r="D1006" s="58">
        <f>Bil!E41</f>
        <v>137716</v>
      </c>
      <c r="E1006" s="58">
        <v>0</v>
      </c>
      <c r="F1006" s="58">
        <v>0</v>
      </c>
      <c r="G1006" s="59">
        <f t="shared" si="32"/>
        <v>12241.739999999998</v>
      </c>
      <c r="H1006" s="59">
        <f t="shared" si="31"/>
        <v>0</v>
      </c>
      <c r="I1006" s="60"/>
    </row>
    <row r="1007" spans="1:9" x14ac:dyDescent="0.2">
      <c r="A1007" s="57">
        <v>152</v>
      </c>
      <c r="B1007" s="58">
        <f>Bil!C42</f>
        <v>31</v>
      </c>
      <c r="C1007" s="58">
        <f>Bil!D42</f>
        <v>132626</v>
      </c>
      <c r="D1007" s="58">
        <f>Bil!E42</f>
        <v>137716</v>
      </c>
      <c r="E1007" s="58">
        <v>0</v>
      </c>
      <c r="F1007" s="58">
        <v>0</v>
      </c>
      <c r="G1007" s="59">
        <f t="shared" si="32"/>
        <v>12649.797999999999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250018</v>
      </c>
      <c r="D1025" s="58">
        <f>Bil!E60</f>
        <v>270824</v>
      </c>
      <c r="E1025" s="58">
        <v>0</v>
      </c>
      <c r="F1025" s="58">
        <v>0</v>
      </c>
      <c r="G1025" s="59">
        <f t="shared" si="32"/>
        <v>38791.633999999998</v>
      </c>
      <c r="H1025" s="59">
        <f t="shared" si="31"/>
        <v>0</v>
      </c>
      <c r="I1025" s="60"/>
    </row>
    <row r="1026" spans="1:9" x14ac:dyDescent="0.2">
      <c r="A1026" s="57">
        <v>152</v>
      </c>
      <c r="B1026" s="58">
        <f>Bil!C61</f>
        <v>50</v>
      </c>
      <c r="C1026" s="58">
        <f>Bil!D61</f>
        <v>250018</v>
      </c>
      <c r="D1026" s="58">
        <f>Bil!E61</f>
        <v>270824</v>
      </c>
      <c r="E1026" s="58">
        <v>0</v>
      </c>
      <c r="F1026" s="58">
        <v>0</v>
      </c>
      <c r="G1026" s="59">
        <f t="shared" si="32"/>
        <v>39583.300000000003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612172</v>
      </c>
      <c r="D1039" s="58">
        <f>Bil!E74</f>
        <v>550603</v>
      </c>
      <c r="E1039" s="58">
        <v>0</v>
      </c>
      <c r="F1039" s="58">
        <v>0</v>
      </c>
      <c r="G1039" s="59">
        <f t="shared" si="32"/>
        <v>107942.81400000001</v>
      </c>
      <c r="H1039" s="59">
        <f t="shared" si="33"/>
        <v>0</v>
      </c>
      <c r="I1039" s="60"/>
    </row>
    <row r="1040" spans="1:9" x14ac:dyDescent="0.2">
      <c r="A1040" s="57">
        <v>152</v>
      </c>
      <c r="B1040" s="58">
        <f>Bil!C75</f>
        <v>64</v>
      </c>
      <c r="C1040" s="58">
        <f>Bil!D75</f>
        <v>155268</v>
      </c>
      <c r="D1040" s="58">
        <f>Bil!E75</f>
        <v>99743</v>
      </c>
      <c r="E1040" s="58">
        <v>0</v>
      </c>
      <c r="F1040" s="58">
        <v>0</v>
      </c>
      <c r="G1040" s="59">
        <f t="shared" si="32"/>
        <v>22704.256000000001</v>
      </c>
      <c r="H1040" s="59">
        <f t="shared" si="33"/>
        <v>0</v>
      </c>
      <c r="I1040" s="60"/>
    </row>
    <row r="1041" spans="1:9" x14ac:dyDescent="0.2">
      <c r="A1041" s="57">
        <v>152</v>
      </c>
      <c r="B1041" s="58">
        <f>Bil!C76</f>
        <v>65</v>
      </c>
      <c r="C1041" s="58">
        <f>Bil!D76</f>
        <v>155268</v>
      </c>
      <c r="D1041" s="58">
        <f>Bil!E76</f>
        <v>99743</v>
      </c>
      <c r="E1041" s="58">
        <v>0</v>
      </c>
      <c r="F1041" s="58">
        <v>0</v>
      </c>
      <c r="G1041" s="59">
        <f t="shared" ref="G1041:G1104" si="34">B1041/1000*C1041+B1041/500*D1041</f>
        <v>23059.010000000002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155268</v>
      </c>
      <c r="D1043" s="58">
        <f>Bil!E78</f>
        <v>99743</v>
      </c>
      <c r="E1043" s="58">
        <v>0</v>
      </c>
      <c r="F1043" s="58">
        <v>0</v>
      </c>
      <c r="G1043" s="59">
        <f t="shared" si="34"/>
        <v>23768.518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3732</v>
      </c>
      <c r="D1049" s="58">
        <f>Bil!E84</f>
        <v>2717</v>
      </c>
      <c r="E1049" s="58">
        <v>0</v>
      </c>
      <c r="F1049" s="58">
        <v>0</v>
      </c>
      <c r="G1049" s="59">
        <f t="shared" si="34"/>
        <v>669.11799999999994</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3732</v>
      </c>
      <c r="D1056" s="58">
        <f>Bil!E91</f>
        <v>2717</v>
      </c>
      <c r="E1056" s="58">
        <v>0</v>
      </c>
      <c r="F1056" s="58">
        <v>0</v>
      </c>
      <c r="G1056" s="59">
        <f t="shared" si="34"/>
        <v>733.28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10837</v>
      </c>
      <c r="D1088" s="58">
        <f>Bil!E123</f>
        <v>10837</v>
      </c>
      <c r="E1088" s="58">
        <v>0</v>
      </c>
      <c r="F1088" s="58">
        <v>0</v>
      </c>
      <c r="G1088" s="59">
        <f t="shared" si="34"/>
        <v>3641.232</v>
      </c>
      <c r="H1088" s="59">
        <f t="shared" si="33"/>
        <v>0</v>
      </c>
      <c r="I1088" s="60"/>
    </row>
    <row r="1089" spans="1:9" x14ac:dyDescent="0.2">
      <c r="A1089" s="57">
        <v>152</v>
      </c>
      <c r="B1089" s="58">
        <f>Bil!C124</f>
        <v>113</v>
      </c>
      <c r="C1089" s="58">
        <f>Bil!D124</f>
        <v>10837</v>
      </c>
      <c r="D1089" s="58">
        <f>Bil!E124</f>
        <v>10837</v>
      </c>
      <c r="E1089" s="58">
        <v>0</v>
      </c>
      <c r="F1089" s="58">
        <v>0</v>
      </c>
      <c r="G1089" s="59">
        <f t="shared" si="34"/>
        <v>3673.7430000000004</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10837</v>
      </c>
      <c r="D1093" s="58">
        <f>Bil!E128</f>
        <v>10837</v>
      </c>
      <c r="E1093" s="58">
        <v>0</v>
      </c>
      <c r="F1093" s="58">
        <v>0</v>
      </c>
      <c r="G1093" s="59">
        <f t="shared" si="34"/>
        <v>3803.7870000000003</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20927</v>
      </c>
      <c r="D1116" s="58">
        <f>Bil!E151</f>
        <v>22149</v>
      </c>
      <c r="E1116" s="58">
        <v>0</v>
      </c>
      <c r="F1116" s="58">
        <v>0</v>
      </c>
      <c r="G1116" s="59">
        <f t="shared" si="36"/>
        <v>9131.5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7486</v>
      </c>
      <c r="D1119" s="58">
        <f>Bil!E154</f>
        <v>0</v>
      </c>
      <c r="E1119" s="58">
        <v>0</v>
      </c>
      <c r="F1119" s="58">
        <v>0</v>
      </c>
      <c r="G1119" s="59">
        <f t="shared" si="36"/>
        <v>1070.4979999999998</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1190</v>
      </c>
      <c r="D1125" s="58">
        <f>Bil!E160</f>
        <v>0</v>
      </c>
      <c r="E1125" s="58">
        <v>0</v>
      </c>
      <c r="F1125" s="58">
        <v>0</v>
      </c>
      <c r="G1125" s="59">
        <f t="shared" si="36"/>
        <v>177.31</v>
      </c>
      <c r="H1125" s="59">
        <f t="shared" si="35"/>
        <v>0</v>
      </c>
      <c r="I1125" s="60"/>
    </row>
    <row r="1126" spans="1:9" x14ac:dyDescent="0.2">
      <c r="A1126" s="57">
        <v>152</v>
      </c>
      <c r="B1126" s="58">
        <f>Bil!C161</f>
        <v>150</v>
      </c>
      <c r="C1126" s="58">
        <f>Bil!D161</f>
        <v>6296</v>
      </c>
      <c r="D1126" s="58">
        <f>Bil!E161</f>
        <v>0</v>
      </c>
      <c r="E1126" s="58">
        <v>0</v>
      </c>
      <c r="F1126" s="58">
        <v>0</v>
      </c>
      <c r="G1126" s="59">
        <f t="shared" si="36"/>
        <v>944.4</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6215</v>
      </c>
      <c r="D1128" s="58">
        <f>Bil!E163</f>
        <v>16087</v>
      </c>
      <c r="E1128" s="58">
        <v>0</v>
      </c>
      <c r="F1128" s="58">
        <v>0</v>
      </c>
      <c r="G1128" s="59">
        <f t="shared" si="36"/>
        <v>5835.1280000000006</v>
      </c>
      <c r="H1128" s="59">
        <f t="shared" si="35"/>
        <v>0</v>
      </c>
      <c r="I1128" s="60"/>
    </row>
    <row r="1129" spans="1:9" x14ac:dyDescent="0.2">
      <c r="A1129" s="57">
        <v>152</v>
      </c>
      <c r="B1129" s="58">
        <f>Bil!C164</f>
        <v>153</v>
      </c>
      <c r="C1129" s="58">
        <f>Bil!D164</f>
        <v>7226</v>
      </c>
      <c r="D1129" s="58">
        <f>Bil!E164</f>
        <v>6062</v>
      </c>
      <c r="E1129" s="58">
        <v>0</v>
      </c>
      <c r="F1129" s="58">
        <v>0</v>
      </c>
      <c r="G1129" s="59">
        <f t="shared" si="36"/>
        <v>2960.55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45126</v>
      </c>
      <c r="D1133" s="58">
        <f>Bil!E168</f>
        <v>37733</v>
      </c>
      <c r="E1133" s="58">
        <v>0</v>
      </c>
      <c r="F1133" s="58">
        <v>0</v>
      </c>
      <c r="G1133" s="59">
        <f t="shared" si="36"/>
        <v>18932.944</v>
      </c>
      <c r="H1133" s="59">
        <f t="shared" si="35"/>
        <v>0</v>
      </c>
      <c r="I1133" s="60"/>
    </row>
    <row r="1134" spans="1:9" x14ac:dyDescent="0.2">
      <c r="A1134" s="57">
        <v>152</v>
      </c>
      <c r="B1134" s="58">
        <f>Bil!C169</f>
        <v>158</v>
      </c>
      <c r="C1134" s="58">
        <f>Bil!D169</f>
        <v>376282</v>
      </c>
      <c r="D1134" s="58">
        <f>Bil!E169</f>
        <v>377424</v>
      </c>
      <c r="E1134" s="58">
        <v>0</v>
      </c>
      <c r="F1134" s="58">
        <v>0</v>
      </c>
      <c r="G1134" s="59">
        <f t="shared" si="36"/>
        <v>178718.54</v>
      </c>
      <c r="H1134" s="59">
        <f t="shared" si="35"/>
        <v>0</v>
      </c>
      <c r="I1134" s="60"/>
    </row>
    <row r="1135" spans="1:9" x14ac:dyDescent="0.2">
      <c r="A1135" s="57">
        <v>152</v>
      </c>
      <c r="B1135" s="58">
        <f>Bil!C170</f>
        <v>159</v>
      </c>
      <c r="C1135" s="58">
        <f>Bil!D170</f>
        <v>376282</v>
      </c>
      <c r="D1135" s="58">
        <f>Bil!E170</f>
        <v>0</v>
      </c>
      <c r="E1135" s="58">
        <v>0</v>
      </c>
      <c r="F1135" s="58">
        <v>0</v>
      </c>
      <c r="G1135" s="59">
        <f t="shared" si="36"/>
        <v>59828.838000000003</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377424</v>
      </c>
      <c r="E1137" s="58">
        <v>0</v>
      </c>
      <c r="F1137" s="58">
        <v>0</v>
      </c>
      <c r="G1137" s="59">
        <f t="shared" si="36"/>
        <v>121530.52800000001</v>
      </c>
      <c r="H1137" s="59">
        <f t="shared" si="35"/>
        <v>0</v>
      </c>
      <c r="I1137" s="60"/>
    </row>
    <row r="1138" spans="1:9" x14ac:dyDescent="0.2">
      <c r="A1138" s="57">
        <v>152</v>
      </c>
      <c r="B1138" s="58">
        <f>Bil!C173</f>
        <v>162</v>
      </c>
      <c r="C1138" s="58">
        <f>Bil!D173</f>
        <v>2344288</v>
      </c>
      <c r="D1138" s="58">
        <f>Bil!E173</f>
        <v>2329555</v>
      </c>
      <c r="E1138" s="58">
        <v>0</v>
      </c>
      <c r="F1138" s="58">
        <v>0</v>
      </c>
      <c r="G1138" s="59">
        <f t="shared" si="36"/>
        <v>1134550.476</v>
      </c>
      <c r="H1138" s="59">
        <f t="shared" si="35"/>
        <v>0</v>
      </c>
      <c r="I1138" s="60"/>
    </row>
    <row r="1139" spans="1:9" x14ac:dyDescent="0.2">
      <c r="A1139" s="57">
        <v>152</v>
      </c>
      <c r="B1139" s="58">
        <f>Bil!C174</f>
        <v>163</v>
      </c>
      <c r="C1139" s="58">
        <f>Bil!D174</f>
        <v>432733</v>
      </c>
      <c r="D1139" s="58">
        <f>Bil!E174</f>
        <v>438435</v>
      </c>
      <c r="E1139" s="58">
        <v>0</v>
      </c>
      <c r="F1139" s="58">
        <v>0</v>
      </c>
      <c r="G1139" s="59">
        <f t="shared" si="36"/>
        <v>213465.28899999999</v>
      </c>
      <c r="H1139" s="59">
        <f t="shared" si="35"/>
        <v>0</v>
      </c>
      <c r="I1139" s="60"/>
    </row>
    <row r="1140" spans="1:9" x14ac:dyDescent="0.2">
      <c r="A1140" s="57">
        <v>152</v>
      </c>
      <c r="B1140" s="58">
        <f>Bil!C175</f>
        <v>164</v>
      </c>
      <c r="C1140" s="58">
        <f>Bil!D175</f>
        <v>432733</v>
      </c>
      <c r="D1140" s="58">
        <f>Bil!E175</f>
        <v>438435</v>
      </c>
      <c r="E1140" s="58">
        <v>0</v>
      </c>
      <c r="F1140" s="58">
        <v>0</v>
      </c>
      <c r="G1140" s="59">
        <f t="shared" si="36"/>
        <v>214774.89199999999</v>
      </c>
      <c r="H1140" s="59">
        <f t="shared" si="35"/>
        <v>0</v>
      </c>
      <c r="I1140" s="60"/>
    </row>
    <row r="1141" spans="1:9" x14ac:dyDescent="0.2">
      <c r="A1141" s="57">
        <v>152</v>
      </c>
      <c r="B1141" s="58">
        <f>Bil!C176</f>
        <v>165</v>
      </c>
      <c r="C1141" s="58">
        <f>Bil!D176</f>
        <v>370840</v>
      </c>
      <c r="D1141" s="58">
        <f>Bil!E176</f>
        <v>362879</v>
      </c>
      <c r="E1141" s="58">
        <v>0</v>
      </c>
      <c r="F1141" s="58">
        <v>0</v>
      </c>
      <c r="G1141" s="59">
        <f t="shared" si="36"/>
        <v>180938.67</v>
      </c>
      <c r="H1141" s="59">
        <f t="shared" si="35"/>
        <v>0</v>
      </c>
      <c r="I1141" s="60"/>
    </row>
    <row r="1142" spans="1:9" x14ac:dyDescent="0.2">
      <c r="A1142" s="57">
        <v>152</v>
      </c>
      <c r="B1142" s="58">
        <f>Bil!C177</f>
        <v>166</v>
      </c>
      <c r="C1142" s="58">
        <f>Bil!D177</f>
        <v>59567</v>
      </c>
      <c r="D1142" s="58">
        <f>Bil!E177</f>
        <v>73103</v>
      </c>
      <c r="E1142" s="58">
        <v>0</v>
      </c>
      <c r="F1142" s="58">
        <v>0</v>
      </c>
      <c r="G1142" s="59">
        <f t="shared" si="36"/>
        <v>34158.317999999999</v>
      </c>
      <c r="H1142" s="59">
        <f t="shared" si="35"/>
        <v>0</v>
      </c>
      <c r="I1142" s="60"/>
    </row>
    <row r="1143" spans="1:9" x14ac:dyDescent="0.2">
      <c r="A1143" s="57">
        <v>152</v>
      </c>
      <c r="B1143" s="58">
        <f>Bil!C178</f>
        <v>167</v>
      </c>
      <c r="C1143" s="58">
        <f>Bil!D178</f>
        <v>478</v>
      </c>
      <c r="D1143" s="58">
        <f>Bil!E178</f>
        <v>509</v>
      </c>
      <c r="E1143" s="58">
        <v>0</v>
      </c>
      <c r="F1143" s="58">
        <v>0</v>
      </c>
      <c r="G1143" s="59">
        <f t="shared" si="36"/>
        <v>249.83199999999999</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478</v>
      </c>
      <c r="D1146" s="58">
        <f>Bil!E181</f>
        <v>509</v>
      </c>
      <c r="E1146" s="58">
        <v>0</v>
      </c>
      <c r="F1146" s="58">
        <v>0</v>
      </c>
      <c r="G1146" s="59">
        <f t="shared" si="36"/>
        <v>254.32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1848</v>
      </c>
      <c r="D1150" s="58">
        <f>Bil!E185</f>
        <v>1944</v>
      </c>
      <c r="E1150" s="58">
        <v>0</v>
      </c>
      <c r="F1150" s="58">
        <v>0</v>
      </c>
      <c r="G1150" s="59">
        <f t="shared" si="36"/>
        <v>998.06399999999985</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1911555</v>
      </c>
      <c r="D1199" s="58">
        <f>Bil!E234</f>
        <v>1891120</v>
      </c>
      <c r="E1199" s="58">
        <v>0</v>
      </c>
      <c r="F1199" s="58">
        <v>0</v>
      </c>
      <c r="G1199" s="59">
        <f t="shared" si="38"/>
        <v>1269716.2850000001</v>
      </c>
      <c r="H1199" s="59">
        <f t="shared" si="37"/>
        <v>0</v>
      </c>
      <c r="I1199" s="60"/>
    </row>
    <row r="1200" spans="1:9" x14ac:dyDescent="0.2">
      <c r="A1200" s="57">
        <v>152</v>
      </c>
      <c r="B1200" s="58">
        <f>Bil!C235</f>
        <v>224</v>
      </c>
      <c r="C1200" s="58">
        <f>Bil!D235</f>
        <v>1742952</v>
      </c>
      <c r="D1200" s="58">
        <f>Bil!E235</f>
        <v>1789788</v>
      </c>
      <c r="E1200" s="58">
        <v>0</v>
      </c>
      <c r="F1200" s="58">
        <v>0</v>
      </c>
      <c r="G1200" s="59">
        <f t="shared" si="38"/>
        <v>1192246.2719999999</v>
      </c>
      <c r="H1200" s="59">
        <f t="shared" si="37"/>
        <v>0</v>
      </c>
      <c r="I1200" s="60"/>
    </row>
    <row r="1201" spans="1:9" x14ac:dyDescent="0.2">
      <c r="A1201" s="57">
        <v>152</v>
      </c>
      <c r="B1201" s="58">
        <f>Bil!C236</f>
        <v>225</v>
      </c>
      <c r="C1201" s="58">
        <f>Bil!D236</f>
        <v>1742952</v>
      </c>
      <c r="D1201" s="58">
        <f>Bil!E236</f>
        <v>1789788</v>
      </c>
      <c r="E1201" s="58">
        <v>0</v>
      </c>
      <c r="F1201" s="58">
        <v>0</v>
      </c>
      <c r="G1201" s="59">
        <f t="shared" si="38"/>
        <v>1197568.8</v>
      </c>
      <c r="H1201" s="59">
        <f t="shared" si="37"/>
        <v>0</v>
      </c>
      <c r="I1201" s="60"/>
    </row>
    <row r="1202" spans="1:9" x14ac:dyDescent="0.2">
      <c r="A1202" s="57">
        <v>152</v>
      </c>
      <c r="B1202" s="58">
        <f>Bil!C237</f>
        <v>226</v>
      </c>
      <c r="C1202" s="58">
        <f>Bil!D237</f>
        <v>1742952</v>
      </c>
      <c r="D1202" s="58">
        <f>Bil!E237</f>
        <v>1789788</v>
      </c>
      <c r="E1202" s="58">
        <v>0</v>
      </c>
      <c r="F1202" s="58">
        <v>0</v>
      </c>
      <c r="G1202" s="59">
        <f t="shared" si="38"/>
        <v>1202891.328</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102363</v>
      </c>
      <c r="D1208" s="58">
        <f>Bil!E243</f>
        <v>41449</v>
      </c>
      <c r="E1208" s="58">
        <v>0</v>
      </c>
      <c r="F1208" s="58">
        <v>0</v>
      </c>
      <c r="G1208" s="59">
        <f t="shared" si="38"/>
        <v>42980.551999999996</v>
      </c>
      <c r="H1208" s="59">
        <f t="shared" si="37"/>
        <v>0</v>
      </c>
      <c r="I1208" s="60"/>
    </row>
    <row r="1209" spans="1:9" x14ac:dyDescent="0.2">
      <c r="A1209" s="57">
        <v>152</v>
      </c>
      <c r="B1209" s="58">
        <f>Bil!C244</f>
        <v>233</v>
      </c>
      <c r="C1209" s="58">
        <f>Bil!D244</f>
        <v>102363</v>
      </c>
      <c r="D1209" s="58">
        <f>Bil!E244</f>
        <v>41449</v>
      </c>
      <c r="E1209" s="58">
        <v>0</v>
      </c>
      <c r="F1209" s="58">
        <v>0</v>
      </c>
      <c r="G1209" s="59">
        <f t="shared" si="38"/>
        <v>43165.813000000002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20927</v>
      </c>
      <c r="D1216" s="58">
        <f>Bil!E251</f>
        <v>22150</v>
      </c>
      <c r="E1216" s="58">
        <v>0</v>
      </c>
      <c r="F1216" s="58">
        <v>0</v>
      </c>
      <c r="G1216" s="59">
        <f t="shared" si="38"/>
        <v>15654.48</v>
      </c>
      <c r="H1216" s="59">
        <f t="shared" si="37"/>
        <v>0</v>
      </c>
      <c r="I1216" s="60"/>
    </row>
    <row r="1217" spans="1:9" x14ac:dyDescent="0.2">
      <c r="A1217" s="57">
        <v>152</v>
      </c>
      <c r="B1217" s="58">
        <f>Bil!C252</f>
        <v>241</v>
      </c>
      <c r="C1217" s="58">
        <f>Bil!D252</f>
        <v>45313</v>
      </c>
      <c r="D1217" s="58">
        <f>Bil!E252</f>
        <v>37733</v>
      </c>
      <c r="E1217" s="58">
        <v>0</v>
      </c>
      <c r="F1217" s="58">
        <v>0</v>
      </c>
      <c r="G1217" s="59">
        <f t="shared" si="38"/>
        <v>29107.739000000001</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20927</v>
      </c>
      <c r="D1225" s="58">
        <f>Bil!E261</f>
        <v>22150</v>
      </c>
      <c r="E1225" s="58">
        <v>0</v>
      </c>
      <c r="F1225" s="58">
        <v>0</v>
      </c>
      <c r="G1225" s="59">
        <f t="shared" si="38"/>
        <v>16241.523000000001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45126</v>
      </c>
      <c r="D1227" s="58">
        <f>Bil!E263</f>
        <v>37733</v>
      </c>
      <c r="E1227" s="58">
        <v>0</v>
      </c>
      <c r="F1227" s="58">
        <v>0</v>
      </c>
      <c r="G1227" s="59">
        <f t="shared" si="38"/>
        <v>30268.592000000001</v>
      </c>
      <c r="H1227" s="59">
        <f t="shared" si="39"/>
        <v>0</v>
      </c>
      <c r="I1227" s="60"/>
    </row>
    <row r="1228" spans="1:9" x14ac:dyDescent="0.2">
      <c r="A1228" s="57">
        <v>152</v>
      </c>
      <c r="B1228" s="58">
        <f>Bil!C264</f>
        <v>252</v>
      </c>
      <c r="C1228" s="58">
        <f>Bil!D264</f>
        <v>3732</v>
      </c>
      <c r="D1228" s="58">
        <f>Bil!E264</f>
        <v>2717</v>
      </c>
      <c r="E1228" s="58">
        <v>0</v>
      </c>
      <c r="F1228" s="58">
        <v>0</v>
      </c>
      <c r="G1228" s="59">
        <f t="shared" si="38"/>
        <v>2309.8319999999999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432733</v>
      </c>
      <c r="D1252" s="58">
        <f>Bil!E288</f>
        <v>438435</v>
      </c>
      <c r="E1252" s="58">
        <v>0</v>
      </c>
      <c r="F1252" s="58">
        <v>0</v>
      </c>
      <c r="G1252" s="59">
        <f t="shared" si="40"/>
        <v>361450.42800000001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1848</v>
      </c>
      <c r="D1262" s="58">
        <f>Bil!E298</f>
        <v>1944</v>
      </c>
      <c r="E1262" s="58">
        <v>0</v>
      </c>
      <c r="F1262" s="58">
        <v>0</v>
      </c>
      <c r="G1262" s="59">
        <f t="shared" si="40"/>
        <v>1640.4959999999996</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5797142</v>
      </c>
      <c r="D1396" s="58">
        <f>RasF!E121</f>
        <v>5990782</v>
      </c>
      <c r="E1396" s="58">
        <v>0</v>
      </c>
      <c r="F1396" s="58">
        <v>0</v>
      </c>
      <c r="G1396" s="59">
        <f t="shared" si="44"/>
        <v>1955657.6600000001</v>
      </c>
      <c r="H1396" s="59">
        <f t="shared" si="43"/>
        <v>0</v>
      </c>
      <c r="I1396" s="60"/>
    </row>
    <row r="1397" spans="1:9" x14ac:dyDescent="0.2">
      <c r="A1397" s="57">
        <v>154</v>
      </c>
      <c r="B1397" s="58">
        <f>RasF!C122</f>
        <v>111</v>
      </c>
      <c r="C1397" s="58">
        <f>RasF!D122</f>
        <v>5533745</v>
      </c>
      <c r="D1397" s="58">
        <f>RasF!E122</f>
        <v>5718360</v>
      </c>
      <c r="E1397" s="58">
        <v>0</v>
      </c>
      <c r="F1397" s="58">
        <v>0</v>
      </c>
      <c r="G1397" s="59">
        <f t="shared" si="44"/>
        <v>1883721.615</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5533745</v>
      </c>
      <c r="D1399" s="58">
        <f>RasF!E124</f>
        <v>5718360</v>
      </c>
      <c r="E1399" s="58">
        <v>0</v>
      </c>
      <c r="F1399" s="58">
        <v>0</v>
      </c>
      <c r="G1399" s="59">
        <f t="shared" si="44"/>
        <v>1917662.5450000002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263397</v>
      </c>
      <c r="D1408" s="58">
        <f>RasF!E133</f>
        <v>272422</v>
      </c>
      <c r="E1408" s="58">
        <v>0</v>
      </c>
      <c r="F1408" s="58">
        <v>0</v>
      </c>
      <c r="G1408" s="59">
        <f t="shared" si="44"/>
        <v>98605.402000000002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5797142</v>
      </c>
      <c r="D1423" s="67">
        <f>RasF!E148</f>
        <v>5990782</v>
      </c>
      <c r="E1423" s="67">
        <v>0</v>
      </c>
      <c r="F1423" s="67">
        <v>0</v>
      </c>
      <c r="G1423" s="68">
        <f t="shared" si="44"/>
        <v>2435682.7220000001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432731</v>
      </c>
      <c r="D1468" s="70"/>
      <c r="E1468" s="70">
        <v>0</v>
      </c>
      <c r="F1468" s="70">
        <v>0</v>
      </c>
      <c r="G1468" s="64">
        <f t="shared" ref="G1468:G1499" si="51">B1468/1000*C1468</f>
        <v>432.73099999999999</v>
      </c>
      <c r="H1468" s="64">
        <f t="shared" ref="H1468:H1499" si="52">ABS(C1468-ROUND(C1468,0))</f>
        <v>0</v>
      </c>
      <c r="I1468" s="65"/>
    </row>
    <row r="1469" spans="1:9" x14ac:dyDescent="0.2">
      <c r="A1469" s="73">
        <v>159</v>
      </c>
      <c r="B1469" s="61">
        <f>Obv!C13</f>
        <v>2</v>
      </c>
      <c r="C1469" s="61">
        <f>Obv!D13</f>
        <v>5638344</v>
      </c>
      <c r="D1469" s="61">
        <v>0</v>
      </c>
      <c r="E1469" s="61">
        <v>0</v>
      </c>
      <c r="F1469" s="61">
        <v>0</v>
      </c>
      <c r="G1469" s="59">
        <f t="shared" si="51"/>
        <v>11276.688</v>
      </c>
      <c r="H1469" s="59">
        <f t="shared" si="52"/>
        <v>0</v>
      </c>
      <c r="I1469" s="60"/>
    </row>
    <row r="1470" spans="1:9" x14ac:dyDescent="0.2">
      <c r="A1470" s="73">
        <v>159</v>
      </c>
      <c r="B1470" s="61">
        <f>Obv!C14</f>
        <v>3</v>
      </c>
      <c r="C1470" s="61">
        <f>Obv!D14</f>
        <v>12208</v>
      </c>
      <c r="D1470" s="61">
        <v>0</v>
      </c>
      <c r="E1470" s="61">
        <v>0</v>
      </c>
      <c r="F1470" s="61">
        <v>0</v>
      </c>
      <c r="G1470" s="59">
        <f t="shared" si="51"/>
        <v>36.624000000000002</v>
      </c>
      <c r="H1470" s="59">
        <f t="shared" si="52"/>
        <v>0</v>
      </c>
      <c r="I1470" s="60"/>
    </row>
    <row r="1471" spans="1:9" x14ac:dyDescent="0.2">
      <c r="A1471" s="73">
        <v>159</v>
      </c>
      <c r="B1471" s="61">
        <f>Obv!C15</f>
        <v>4</v>
      </c>
      <c r="C1471" s="61">
        <f>Obv!D15</f>
        <v>5482124</v>
      </c>
      <c r="D1471" s="61">
        <v>0</v>
      </c>
      <c r="E1471" s="61">
        <v>0</v>
      </c>
      <c r="F1471" s="61">
        <v>0</v>
      </c>
      <c r="G1471" s="59">
        <f t="shared" si="51"/>
        <v>21928.495999999999</v>
      </c>
      <c r="H1471" s="59">
        <f t="shared" si="52"/>
        <v>0</v>
      </c>
      <c r="I1471" s="60"/>
    </row>
    <row r="1472" spans="1:9" x14ac:dyDescent="0.2">
      <c r="A1472" s="73">
        <v>159</v>
      </c>
      <c r="B1472" s="61">
        <f>Obv!C16</f>
        <v>5</v>
      </c>
      <c r="C1472" s="61">
        <f>Obv!D16</f>
        <v>4464789</v>
      </c>
      <c r="D1472" s="61">
        <v>0</v>
      </c>
      <c r="E1472" s="61">
        <v>0</v>
      </c>
      <c r="F1472" s="61">
        <v>0</v>
      </c>
      <c r="G1472" s="59">
        <f t="shared" si="51"/>
        <v>22323.945</v>
      </c>
      <c r="H1472" s="59">
        <f t="shared" si="52"/>
        <v>0</v>
      </c>
      <c r="I1472" s="60"/>
    </row>
    <row r="1473" spans="1:9" x14ac:dyDescent="0.2">
      <c r="A1473" s="73">
        <v>159</v>
      </c>
      <c r="B1473" s="61">
        <f>Obv!C17</f>
        <v>6</v>
      </c>
      <c r="C1473" s="61">
        <f>Obv!D17</f>
        <v>995923</v>
      </c>
      <c r="D1473" s="61">
        <v>0</v>
      </c>
      <c r="E1473" s="61">
        <v>0</v>
      </c>
      <c r="F1473" s="61">
        <v>0</v>
      </c>
      <c r="G1473" s="59">
        <f t="shared" si="51"/>
        <v>5975.5380000000005</v>
      </c>
      <c r="H1473" s="59">
        <f t="shared" si="52"/>
        <v>0</v>
      </c>
      <c r="I1473" s="60"/>
    </row>
    <row r="1474" spans="1:9" x14ac:dyDescent="0.2">
      <c r="A1474" s="73">
        <v>159</v>
      </c>
      <c r="B1474" s="61">
        <f>Obv!C18</f>
        <v>7</v>
      </c>
      <c r="C1474" s="61">
        <f>Obv!D18</f>
        <v>3975</v>
      </c>
      <c r="D1474" s="61">
        <v>0</v>
      </c>
      <c r="E1474" s="61">
        <v>0</v>
      </c>
      <c r="F1474" s="61">
        <v>0</v>
      </c>
      <c r="G1474" s="59">
        <f t="shared" si="51"/>
        <v>27.824999999999999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17437</v>
      </c>
      <c r="D1478" s="61">
        <v>0</v>
      </c>
      <c r="E1478" s="61">
        <v>0</v>
      </c>
      <c r="F1478" s="61">
        <v>0</v>
      </c>
      <c r="G1478" s="59">
        <f t="shared" si="51"/>
        <v>191.80699999999999</v>
      </c>
      <c r="H1478" s="59">
        <f t="shared" si="52"/>
        <v>0</v>
      </c>
      <c r="I1478" s="60"/>
    </row>
    <row r="1479" spans="1:9" x14ac:dyDescent="0.2">
      <c r="A1479" s="73">
        <v>159</v>
      </c>
      <c r="B1479" s="61">
        <f>Obv!C23</f>
        <v>12</v>
      </c>
      <c r="C1479" s="61">
        <f>Obv!D23</f>
        <v>144012</v>
      </c>
      <c r="D1479" s="61">
        <v>0</v>
      </c>
      <c r="E1479" s="61">
        <v>0</v>
      </c>
      <c r="F1479" s="61">
        <v>0</v>
      </c>
      <c r="G1479" s="59">
        <f t="shared" si="51"/>
        <v>1728.144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5632640</v>
      </c>
      <c r="D1486" s="61">
        <v>0</v>
      </c>
      <c r="E1486" s="61">
        <v>0</v>
      </c>
      <c r="F1486" s="61">
        <v>0</v>
      </c>
      <c r="G1486" s="59">
        <f t="shared" si="51"/>
        <v>107020.16</v>
      </c>
      <c r="H1486" s="59">
        <f t="shared" si="52"/>
        <v>0</v>
      </c>
      <c r="I1486" s="60"/>
    </row>
    <row r="1487" spans="1:9" x14ac:dyDescent="0.2">
      <c r="A1487" s="73">
        <v>159</v>
      </c>
      <c r="B1487" s="61">
        <f>Obv!C31</f>
        <v>20</v>
      </c>
      <c r="C1487" s="61">
        <f>Obv!D31</f>
        <v>12430</v>
      </c>
      <c r="D1487" s="61">
        <v>0</v>
      </c>
      <c r="E1487" s="61">
        <v>0</v>
      </c>
      <c r="F1487" s="61">
        <v>0</v>
      </c>
      <c r="G1487" s="59">
        <f t="shared" si="51"/>
        <v>248.6</v>
      </c>
      <c r="H1487" s="59">
        <f t="shared" si="52"/>
        <v>0</v>
      </c>
      <c r="I1487" s="60"/>
    </row>
    <row r="1488" spans="1:9" x14ac:dyDescent="0.2">
      <c r="A1488" s="73">
        <v>159</v>
      </c>
      <c r="B1488" s="61">
        <f>Obv!C32</f>
        <v>21</v>
      </c>
      <c r="C1488" s="61">
        <f>Obv!D32</f>
        <v>5476198</v>
      </c>
      <c r="D1488" s="61">
        <v>0</v>
      </c>
      <c r="E1488" s="61">
        <v>0</v>
      </c>
      <c r="F1488" s="61">
        <v>0</v>
      </c>
      <c r="G1488" s="59">
        <f t="shared" si="51"/>
        <v>115000.15800000001</v>
      </c>
      <c r="H1488" s="59">
        <f t="shared" si="52"/>
        <v>0</v>
      </c>
      <c r="I1488" s="60"/>
    </row>
    <row r="1489" spans="1:9" x14ac:dyDescent="0.2">
      <c r="A1489" s="73">
        <v>159</v>
      </c>
      <c r="B1489" s="61">
        <f>Obv!C33</f>
        <v>22</v>
      </c>
      <c r="C1489" s="61">
        <f>Obv!D33</f>
        <v>4472750</v>
      </c>
      <c r="D1489" s="61">
        <v>0</v>
      </c>
      <c r="E1489" s="61">
        <v>0</v>
      </c>
      <c r="F1489" s="61">
        <v>0</v>
      </c>
      <c r="G1489" s="59">
        <f t="shared" si="51"/>
        <v>98400.5</v>
      </c>
      <c r="H1489" s="59">
        <f t="shared" si="52"/>
        <v>0</v>
      </c>
      <c r="I1489" s="60"/>
    </row>
    <row r="1490" spans="1:9" x14ac:dyDescent="0.2">
      <c r="A1490" s="73">
        <v>159</v>
      </c>
      <c r="B1490" s="61">
        <f>Obv!C34</f>
        <v>23</v>
      </c>
      <c r="C1490" s="61">
        <f>Obv!D34</f>
        <v>982386</v>
      </c>
      <c r="D1490" s="61">
        <v>0</v>
      </c>
      <c r="E1490" s="61">
        <v>0</v>
      </c>
      <c r="F1490" s="61">
        <v>0</v>
      </c>
      <c r="G1490" s="59">
        <f t="shared" si="51"/>
        <v>22594.878000000001</v>
      </c>
      <c r="H1490" s="59">
        <f t="shared" si="52"/>
        <v>0</v>
      </c>
      <c r="I1490" s="60"/>
    </row>
    <row r="1491" spans="1:9" x14ac:dyDescent="0.2">
      <c r="A1491" s="73">
        <v>159</v>
      </c>
      <c r="B1491" s="61">
        <f>Obv!C35</f>
        <v>24</v>
      </c>
      <c r="C1491" s="61">
        <f>Obv!D35</f>
        <v>3943</v>
      </c>
      <c r="D1491" s="61">
        <v>0</v>
      </c>
      <c r="E1491" s="61">
        <v>0</v>
      </c>
      <c r="F1491" s="61">
        <v>0</v>
      </c>
      <c r="G1491" s="59">
        <f t="shared" si="51"/>
        <v>94.632000000000005</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17119</v>
      </c>
      <c r="D1495" s="61">
        <v>0</v>
      </c>
      <c r="E1495" s="61">
        <v>0</v>
      </c>
      <c r="F1495" s="61">
        <v>0</v>
      </c>
      <c r="G1495" s="59">
        <f t="shared" si="51"/>
        <v>479.33199999999999</v>
      </c>
      <c r="H1495" s="59">
        <f t="shared" si="52"/>
        <v>0</v>
      </c>
      <c r="I1495" s="60"/>
    </row>
    <row r="1496" spans="1:9" x14ac:dyDescent="0.2">
      <c r="A1496" s="73">
        <v>159</v>
      </c>
      <c r="B1496" s="61">
        <f>Obv!C40</f>
        <v>29</v>
      </c>
      <c r="C1496" s="61">
        <f>Obv!D40</f>
        <v>144012</v>
      </c>
      <c r="D1496" s="61">
        <v>0</v>
      </c>
      <c r="E1496" s="61">
        <v>0</v>
      </c>
      <c r="F1496" s="61">
        <v>0</v>
      </c>
      <c r="G1496" s="59">
        <f t="shared" si="51"/>
        <v>4176.348</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438435</v>
      </c>
      <c r="D1503" s="61">
        <v>0</v>
      </c>
      <c r="E1503" s="61">
        <v>0</v>
      </c>
      <c r="F1503" s="61">
        <v>0</v>
      </c>
      <c r="G1503" s="59">
        <f t="shared" si="53"/>
        <v>15783.659999999998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438435</v>
      </c>
      <c r="D1557" s="61">
        <v>0</v>
      </c>
      <c r="E1557" s="61">
        <v>0</v>
      </c>
      <c r="F1557" s="61">
        <v>0</v>
      </c>
      <c r="G1557" s="59">
        <f t="shared" si="55"/>
        <v>39459.15</v>
      </c>
      <c r="H1557" s="59">
        <f t="shared" si="56"/>
        <v>0</v>
      </c>
      <c r="I1557" s="60"/>
    </row>
    <row r="1558" spans="1:9" x14ac:dyDescent="0.2">
      <c r="A1558" s="73">
        <v>159</v>
      </c>
      <c r="B1558" s="61">
        <f>Obv!C102</f>
        <v>91</v>
      </c>
      <c r="C1558" s="61">
        <f>Obv!D102</f>
        <v>1626</v>
      </c>
      <c r="D1558" s="61">
        <v>0</v>
      </c>
      <c r="E1558" s="61">
        <v>0</v>
      </c>
      <c r="F1558" s="61">
        <v>0</v>
      </c>
      <c r="G1558" s="59">
        <f t="shared" si="55"/>
        <v>147.96600000000001</v>
      </c>
      <c r="H1558" s="59">
        <f t="shared" si="56"/>
        <v>0</v>
      </c>
      <c r="I1558" s="60"/>
    </row>
    <row r="1559" spans="1:9" x14ac:dyDescent="0.2">
      <c r="A1559" s="73">
        <v>159</v>
      </c>
      <c r="B1559" s="61">
        <f>Obv!C103</f>
        <v>92</v>
      </c>
      <c r="C1559" s="61">
        <f>Obv!D103</f>
        <v>436809</v>
      </c>
      <c r="D1559" s="61">
        <v>0</v>
      </c>
      <c r="E1559" s="61">
        <v>0</v>
      </c>
      <c r="F1559" s="61">
        <v>0</v>
      </c>
      <c r="G1559" s="59">
        <f t="shared" si="55"/>
        <v>40186.428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J51" sqref="J5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16094</v>
      </c>
      <c r="C6" s="12"/>
      <c r="D6" s="360" t="s">
        <v>3128</v>
      </c>
      <c r="E6" s="361"/>
      <c r="F6" s="15" t="s">
        <v>237</v>
      </c>
      <c r="G6" s="12"/>
      <c r="H6" s="12"/>
      <c r="I6" s="12"/>
      <c r="J6" s="368">
        <f>SUM(Skriveni!G2:G1561)</f>
        <v>110373763.24499999</v>
      </c>
      <c r="K6" s="368"/>
    </row>
    <row r="7" spans="1:11" ht="3" customHeight="1" x14ac:dyDescent="0.2">
      <c r="A7" s="12"/>
      <c r="B7" s="12"/>
      <c r="C7" s="12"/>
      <c r="D7" s="12"/>
      <c r="E7" s="12"/>
      <c r="F7" s="12"/>
      <c r="G7" s="12"/>
      <c r="H7" s="12"/>
      <c r="I7" s="12"/>
      <c r="J7" s="12"/>
      <c r="K7" s="12"/>
    </row>
    <row r="8" spans="1:11" ht="15" customHeight="1" x14ac:dyDescent="0.2">
      <c r="A8" s="22" t="s">
        <v>3125</v>
      </c>
      <c r="B8" s="27">
        <v>3126811</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49282</v>
      </c>
      <c r="C12" s="357" t="s">
        <v>339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41491060540</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200</v>
      </c>
      <c r="C22" s="351" t="str">
        <f>IF(B22&gt;0, "Županija: " &amp; LOOKUP(H2,A83:A103,B83:B103) &amp; ", grad/općina: " &amp; LOOKUP(B22,A107:A663,B107:B663),"Šifra grada/općine nije upisana")</f>
        <v>Županija: KRAPINSKO-ZAGORSKA, grad/općina: KONJŠČINA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5854388</v>
      </c>
      <c r="K39" s="114">
        <f>PRRAS!E12</f>
        <v>5926151</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5701283</v>
      </c>
      <c r="K40" s="117">
        <f>PRRAS!E159</f>
        <v>5843770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102364</v>
      </c>
      <c r="K41" s="117">
        <f>PRRAS!E648</f>
        <v>41449</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1732116</v>
      </c>
      <c r="K43" s="114">
        <f>Bil!E13</f>
        <v>1778951</v>
      </c>
    </row>
    <row r="44" spans="1:11" ht="12.95" customHeight="1" x14ac:dyDescent="0.2">
      <c r="A44" s="371"/>
      <c r="B44" s="376" t="str">
        <f>Bil!B74</f>
        <v>Financijska imovina (AOP 064+073+081+112+128+140+157+158)</v>
      </c>
      <c r="C44" s="401"/>
      <c r="D44" s="401"/>
      <c r="E44" s="401"/>
      <c r="F44" s="401"/>
      <c r="G44" s="401"/>
      <c r="H44" s="401"/>
      <c r="I44" s="115">
        <f>Bil!C74</f>
        <v>63</v>
      </c>
      <c r="J44" s="116">
        <f>Bil!D74</f>
        <v>612172</v>
      </c>
      <c r="K44" s="117">
        <f>Bil!E74</f>
        <v>550603</v>
      </c>
    </row>
    <row r="45" spans="1:11" ht="12.95" customHeight="1" x14ac:dyDescent="0.2">
      <c r="A45" s="371"/>
      <c r="B45" s="376" t="str">
        <f>Bil!B174</f>
        <v xml:space="preserve">Obveze (AOP 164+175+176+192+220) </v>
      </c>
      <c r="C45" s="401"/>
      <c r="D45" s="401"/>
      <c r="E45" s="401"/>
      <c r="F45" s="401"/>
      <c r="G45" s="401"/>
      <c r="H45" s="401"/>
      <c r="I45" s="115">
        <f>Bil!C174</f>
        <v>163</v>
      </c>
      <c r="J45" s="116">
        <f>Bil!D174</f>
        <v>432733</v>
      </c>
      <c r="K45" s="117">
        <f>Bil!E174</f>
        <v>438435</v>
      </c>
    </row>
    <row r="46" spans="1:11" ht="12.95" customHeight="1" x14ac:dyDescent="0.2">
      <c r="A46" s="372"/>
      <c r="B46" s="390" t="str">
        <f>Bil!B234</f>
        <v>Vlastiti izvori (224 + 232 - 236 + 240 do 242)</v>
      </c>
      <c r="C46" s="391"/>
      <c r="D46" s="391"/>
      <c r="E46" s="391"/>
      <c r="F46" s="391"/>
      <c r="G46" s="391"/>
      <c r="H46" s="391"/>
      <c r="I46" s="118">
        <f>Bil!C234</f>
        <v>223</v>
      </c>
      <c r="J46" s="119">
        <f>Bil!D234</f>
        <v>1911555</v>
      </c>
      <c r="K46" s="120">
        <f>Bil!E234</f>
        <v>1891120</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5797142</v>
      </c>
      <c r="K50" s="117">
        <f>RasF!E121</f>
        <v>5990782</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5797142</v>
      </c>
      <c r="K51" s="120">
        <f>RasF!E148</f>
        <v>5990782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432731</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438435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438435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80" activePane="bottomLeft" state="frozen"/>
      <selection pane="bottomLeft" activeCell="E699" sqref="E69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16094</v>
      </c>
      <c r="C4" s="414"/>
      <c r="D4" s="414"/>
      <c r="E4" s="415">
        <f>SUM(Skriveni!G2:G976)</f>
        <v>93410205.549999982</v>
      </c>
      <c r="F4" s="416"/>
    </row>
    <row r="5" spans="1:7" s="23" customFormat="1" ht="15" customHeight="1" x14ac:dyDescent="0.2">
      <c r="B5" s="413" t="str">
        <f>"Naziv: "&amp;IF(RefStr!B10&lt;&gt;"",RefStr!B10,"_______________________________________")</f>
        <v>Naziv: OSNOVNA ŠKOLA KONJŠČINA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5854388</v>
      </c>
      <c r="E12" s="147">
        <f>E13+E50+E56+E85+E116+E134+E141+E147</f>
        <v>5926151</v>
      </c>
      <c r="F12" s="148">
        <f>IF(D12&lt;&gt;0,IF(E12/D12&gt;=100,"&gt;&gt;100",E12/D12*100),"-")</f>
        <v>101.22579849507754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4658172</v>
      </c>
      <c r="E56" s="147">
        <f>E57+E60+E65+E68+E71+E74+E77+E80</f>
        <v>4710791</v>
      </c>
      <c r="F56" s="150">
        <f t="shared" si="0"/>
        <v>101.12960620603961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4658172</v>
      </c>
      <c r="E74" s="147">
        <f>SUM(E75:E76)</f>
        <v>4693622</v>
      </c>
      <c r="F74" s="150">
        <f t="shared" si="0"/>
        <v>100.76102814580483</v>
      </c>
    </row>
    <row r="75" spans="1:6" s="8" customFormat="1" x14ac:dyDescent="0.2">
      <c r="A75" s="145" t="s">
        <v>1142</v>
      </c>
      <c r="B75" s="146" t="s">
        <v>3980</v>
      </c>
      <c r="C75" s="345">
        <v>64</v>
      </c>
      <c r="D75" s="149">
        <v>4658172</v>
      </c>
      <c r="E75" s="149">
        <v>4693622</v>
      </c>
      <c r="F75" s="148">
        <f t="shared" si="0"/>
        <v>100.76102814580483</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17169</v>
      </c>
      <c r="F77" s="150" t="str">
        <f t="shared" si="0"/>
        <v>-</v>
      </c>
    </row>
    <row r="78" spans="1:6" s="8" customFormat="1" x14ac:dyDescent="0.2">
      <c r="A78" s="145" t="s">
        <v>3984</v>
      </c>
      <c r="B78" s="146" t="s">
        <v>920</v>
      </c>
      <c r="C78" s="345">
        <v>67</v>
      </c>
      <c r="D78" s="149"/>
      <c r="E78" s="149">
        <v>17169</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6</v>
      </c>
      <c r="E85" s="147">
        <f>E86+E94+E101+E109</f>
        <v>8</v>
      </c>
      <c r="F85" s="150">
        <f t="shared" si="1"/>
        <v>133.33333333333331</v>
      </c>
    </row>
    <row r="86" spans="1:6" s="8" customFormat="1" x14ac:dyDescent="0.2">
      <c r="A86" s="145">
        <v>641</v>
      </c>
      <c r="B86" s="146" t="s">
        <v>929</v>
      </c>
      <c r="C86" s="345">
        <v>75</v>
      </c>
      <c r="D86" s="147">
        <f>SUM(D87:D93)</f>
        <v>6</v>
      </c>
      <c r="E86" s="147">
        <f>SUM(E87:E93)</f>
        <v>8</v>
      </c>
      <c r="F86" s="150">
        <f t="shared" si="1"/>
        <v>133.33333333333331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6</v>
      </c>
      <c r="E88" s="149">
        <v>8</v>
      </c>
      <c r="F88" s="148">
        <f t="shared" si="1"/>
        <v>133.33333333333331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385674</v>
      </c>
      <c r="E116" s="147">
        <f>E117+E122+E130</f>
        <v>315125</v>
      </c>
      <c r="F116" s="150">
        <f t="shared" si="1"/>
        <v>81.707607979796407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385674</v>
      </c>
      <c r="E122" s="147">
        <f>SUM(E123:E129)</f>
        <v>315125</v>
      </c>
      <c r="F122" s="150">
        <f t="shared" si="1"/>
        <v>81.707607979796407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385674</v>
      </c>
      <c r="E127" s="149">
        <v>315125</v>
      </c>
      <c r="F127" s="148">
        <f t="shared" si="1"/>
        <v>81.707607979796407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39047</v>
      </c>
      <c r="E134" s="147">
        <f>E135+E138</f>
        <v>31122</v>
      </c>
      <c r="F134" s="150">
        <f t="shared" si="1"/>
        <v>79.703946525981507</v>
      </c>
    </row>
    <row r="135" spans="1:6" s="8" customFormat="1" x14ac:dyDescent="0.2">
      <c r="A135" s="145">
        <v>661</v>
      </c>
      <c r="B135" s="146" t="s">
        <v>425</v>
      </c>
      <c r="C135" s="345">
        <v>124</v>
      </c>
      <c r="D135" s="147">
        <f>SUM(D136:D137)</f>
        <v>31632</v>
      </c>
      <c r="E135" s="147">
        <f>SUM(E136:E137)</f>
        <v>23902</v>
      </c>
      <c r="F135" s="150">
        <f t="shared" si="1"/>
        <v>75.562721294891247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31632</v>
      </c>
      <c r="E137" s="149">
        <v>23902</v>
      </c>
      <c r="F137" s="148">
        <f t="shared" si="1"/>
        <v>75.562721294891247</v>
      </c>
    </row>
    <row r="138" spans="1:6" s="8" customFormat="1" x14ac:dyDescent="0.2">
      <c r="A138" s="145">
        <v>663</v>
      </c>
      <c r="B138" s="151" t="s">
        <v>426</v>
      </c>
      <c r="C138" s="345">
        <v>127</v>
      </c>
      <c r="D138" s="147">
        <f>SUM(D139:D140)</f>
        <v>7415</v>
      </c>
      <c r="E138" s="147">
        <f>SUM(E139:E140)</f>
        <v>7220</v>
      </c>
      <c r="F138" s="150">
        <f t="shared" si="1"/>
        <v>97.3701955495617</v>
      </c>
    </row>
    <row r="139" spans="1:6" s="8" customFormat="1" x14ac:dyDescent="0.2">
      <c r="A139" s="145">
        <v>6631</v>
      </c>
      <c r="B139" s="146" t="s">
        <v>1502</v>
      </c>
      <c r="C139" s="345">
        <v>128</v>
      </c>
      <c r="D139" s="149">
        <v>7415</v>
      </c>
      <c r="E139" s="149">
        <v>4220</v>
      </c>
      <c r="F139" s="148">
        <f t="shared" si="1"/>
        <v>56.911665542818611</v>
      </c>
    </row>
    <row r="140" spans="1:6" s="8" customFormat="1" x14ac:dyDescent="0.2">
      <c r="A140" s="145">
        <v>6632</v>
      </c>
      <c r="B140" s="151" t="s">
        <v>1503</v>
      </c>
      <c r="C140" s="345">
        <v>129</v>
      </c>
      <c r="D140" s="149"/>
      <c r="E140" s="149">
        <v>3000</v>
      </c>
      <c r="F140" s="148" t="str">
        <f t="shared" si="1"/>
        <v>-</v>
      </c>
    </row>
    <row r="141" spans="1:6" s="8" customFormat="1" x14ac:dyDescent="0.2">
      <c r="A141" s="145">
        <v>67</v>
      </c>
      <c r="B141" s="151" t="s">
        <v>427</v>
      </c>
      <c r="C141" s="345">
        <v>130</v>
      </c>
      <c r="D141" s="147">
        <f>D142+D146</f>
        <v>771489</v>
      </c>
      <c r="E141" s="147">
        <f>E142+E146</f>
        <v>869105</v>
      </c>
      <c r="F141" s="150">
        <f t="shared" si="1"/>
        <v>112.65293477936822</v>
      </c>
    </row>
    <row r="142" spans="1:6" s="8" customFormat="1" ht="24" x14ac:dyDescent="0.2">
      <c r="A142" s="145">
        <v>671</v>
      </c>
      <c r="B142" s="154" t="s">
        <v>1672</v>
      </c>
      <c r="C142" s="345">
        <v>131</v>
      </c>
      <c r="D142" s="147">
        <f>SUM(D143:D145)</f>
        <v>771489</v>
      </c>
      <c r="E142" s="147">
        <f>SUM(E143:E145)</f>
        <v>869105</v>
      </c>
      <c r="F142" s="150">
        <f t="shared" ref="F142:F205" si="2">IF(D142&lt;&gt;0,IF(E142/D142&gt;=100,"&gt;&gt;100",E142/D142*100),"-")</f>
        <v>112.65293477936822</v>
      </c>
    </row>
    <row r="143" spans="1:6" s="8" customFormat="1" x14ac:dyDescent="0.2">
      <c r="A143" s="145">
        <v>6711</v>
      </c>
      <c r="B143" s="146" t="s">
        <v>3582</v>
      </c>
      <c r="C143" s="345">
        <v>132</v>
      </c>
      <c r="D143" s="149">
        <v>771489</v>
      </c>
      <c r="E143" s="149">
        <v>869105</v>
      </c>
      <c r="F143" s="148">
        <f t="shared" si="2"/>
        <v>112.65293477936822</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5701283</v>
      </c>
      <c r="E159" s="147">
        <f>E160+E171+E204+E223+E232+E257+E268</f>
        <v>5843770</v>
      </c>
      <c r="F159" s="150">
        <f t="shared" si="2"/>
        <v>102.49920938848327</v>
      </c>
    </row>
    <row r="160" spans="1:6" s="8" customFormat="1" x14ac:dyDescent="0.2">
      <c r="A160" s="145">
        <v>31</v>
      </c>
      <c r="B160" s="146" t="s">
        <v>431</v>
      </c>
      <c r="C160" s="345">
        <v>149</v>
      </c>
      <c r="D160" s="147">
        <f>D161+D166+D167</f>
        <v>4411657</v>
      </c>
      <c r="E160" s="147">
        <f>E161+E166+E167</f>
        <v>4465067</v>
      </c>
      <c r="F160" s="150">
        <f t="shared" si="2"/>
        <v>101.21065622282059</v>
      </c>
    </row>
    <row r="161" spans="1:6" s="8" customFormat="1" x14ac:dyDescent="0.2">
      <c r="A161" s="145">
        <v>311</v>
      </c>
      <c r="B161" s="146" t="s">
        <v>432</v>
      </c>
      <c r="C161" s="345">
        <v>150</v>
      </c>
      <c r="D161" s="147">
        <f>SUM(D162:D165)</f>
        <v>3632562</v>
      </c>
      <c r="E161" s="147">
        <f>SUM(E162:E165)</f>
        <v>3708273</v>
      </c>
      <c r="F161" s="150">
        <f t="shared" si="2"/>
        <v>102.08423145977963</v>
      </c>
    </row>
    <row r="162" spans="1:6" s="8" customFormat="1" x14ac:dyDescent="0.2">
      <c r="A162" s="145">
        <v>3111</v>
      </c>
      <c r="B162" s="146" t="s">
        <v>385</v>
      </c>
      <c r="C162" s="345">
        <v>151</v>
      </c>
      <c r="D162" s="149">
        <v>3558163</v>
      </c>
      <c r="E162" s="149">
        <v>3641694</v>
      </c>
      <c r="F162" s="148">
        <f t="shared" si="2"/>
        <v>102.34758778616944</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58527</v>
      </c>
      <c r="E164" s="149">
        <v>49200</v>
      </c>
      <c r="F164" s="148">
        <f t="shared" si="2"/>
        <v>84.063765441591059</v>
      </c>
    </row>
    <row r="165" spans="1:6" s="8" customFormat="1" x14ac:dyDescent="0.2">
      <c r="A165" s="145">
        <v>3114</v>
      </c>
      <c r="B165" s="146" t="s">
        <v>388</v>
      </c>
      <c r="C165" s="345">
        <v>154</v>
      </c>
      <c r="D165" s="149">
        <v>15872</v>
      </c>
      <c r="E165" s="149">
        <v>17379</v>
      </c>
      <c r="F165" s="148">
        <f t="shared" si="2"/>
        <v>109.49470766129032</v>
      </c>
    </row>
    <row r="166" spans="1:6" s="8" customFormat="1" x14ac:dyDescent="0.2">
      <c r="A166" s="145">
        <v>312</v>
      </c>
      <c r="B166" s="146" t="s">
        <v>1597</v>
      </c>
      <c r="C166" s="345">
        <v>155</v>
      </c>
      <c r="D166" s="149">
        <v>154293</v>
      </c>
      <c r="E166" s="149">
        <v>118803</v>
      </c>
      <c r="F166" s="148">
        <f t="shared" si="2"/>
        <v>76.99830841321382</v>
      </c>
    </row>
    <row r="167" spans="1:6" s="8" customFormat="1" x14ac:dyDescent="0.2">
      <c r="A167" s="145">
        <v>313</v>
      </c>
      <c r="B167" s="146" t="s">
        <v>2853</v>
      </c>
      <c r="C167" s="345">
        <v>156</v>
      </c>
      <c r="D167" s="147">
        <f>SUM(D168:D170)</f>
        <v>624802</v>
      </c>
      <c r="E167" s="147">
        <f>SUM(E168:E170)</f>
        <v>637991</v>
      </c>
      <c r="F167" s="150">
        <f t="shared" si="2"/>
        <v>102.11090873588753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563048</v>
      </c>
      <c r="E169" s="149">
        <v>574934</v>
      </c>
      <c r="F169" s="148">
        <f t="shared" si="2"/>
        <v>102.11101007374148</v>
      </c>
    </row>
    <row r="170" spans="1:6" s="8" customFormat="1" x14ac:dyDescent="0.2">
      <c r="A170" s="145">
        <v>3133</v>
      </c>
      <c r="B170" s="146" t="s">
        <v>264</v>
      </c>
      <c r="C170" s="345">
        <v>159</v>
      </c>
      <c r="D170" s="149">
        <v>61754</v>
      </c>
      <c r="E170" s="149">
        <v>63057</v>
      </c>
      <c r="F170" s="148">
        <f t="shared" si="2"/>
        <v>102.10998477831394</v>
      </c>
    </row>
    <row r="171" spans="1:6" s="8" customFormat="1" x14ac:dyDescent="0.2">
      <c r="A171" s="145">
        <v>32</v>
      </c>
      <c r="B171" s="146" t="s">
        <v>433</v>
      </c>
      <c r="C171" s="345">
        <v>160</v>
      </c>
      <c r="D171" s="147">
        <f>D172+D177+D185+D195+D196</f>
        <v>1285307</v>
      </c>
      <c r="E171" s="147">
        <f>E172+E177+E185+E195+E196</f>
        <v>1374702</v>
      </c>
      <c r="F171" s="150">
        <f t="shared" si="2"/>
        <v>106.95514768067085</v>
      </c>
    </row>
    <row r="172" spans="1:6" s="8" customFormat="1" x14ac:dyDescent="0.2">
      <c r="A172" s="145">
        <v>321</v>
      </c>
      <c r="B172" s="146" t="s">
        <v>3359</v>
      </c>
      <c r="C172" s="345">
        <v>161</v>
      </c>
      <c r="D172" s="147">
        <f>SUM(D173:D176)</f>
        <v>193059</v>
      </c>
      <c r="E172" s="147">
        <f>SUM(E173:E176)</f>
        <v>208544</v>
      </c>
      <c r="F172" s="150">
        <f t="shared" si="2"/>
        <v>108.0208640881803</v>
      </c>
    </row>
    <row r="173" spans="1:6" s="8" customFormat="1" x14ac:dyDescent="0.2">
      <c r="A173" s="145">
        <v>3211</v>
      </c>
      <c r="B173" s="146" t="s">
        <v>3243</v>
      </c>
      <c r="C173" s="345">
        <v>162</v>
      </c>
      <c r="D173" s="149">
        <v>16515</v>
      </c>
      <c r="E173" s="149">
        <v>16419</v>
      </c>
      <c r="F173" s="148">
        <f t="shared" si="2"/>
        <v>99.418710263396918</v>
      </c>
    </row>
    <row r="174" spans="1:6" s="8" customFormat="1" x14ac:dyDescent="0.2">
      <c r="A174" s="145">
        <v>3212</v>
      </c>
      <c r="B174" s="146" t="s">
        <v>108</v>
      </c>
      <c r="C174" s="345">
        <v>163</v>
      </c>
      <c r="D174" s="149">
        <v>156221</v>
      </c>
      <c r="E174" s="149">
        <v>167873</v>
      </c>
      <c r="F174" s="148">
        <f t="shared" si="2"/>
        <v>107.4586643280993</v>
      </c>
    </row>
    <row r="175" spans="1:6" s="8" customFormat="1" x14ac:dyDescent="0.2">
      <c r="A175" s="145">
        <v>3213</v>
      </c>
      <c r="B175" s="146" t="s">
        <v>2999</v>
      </c>
      <c r="C175" s="345">
        <v>164</v>
      </c>
      <c r="D175" s="149">
        <v>19755</v>
      </c>
      <c r="E175" s="149">
        <v>23635</v>
      </c>
      <c r="F175" s="148">
        <f t="shared" si="2"/>
        <v>119.6405973171349</v>
      </c>
    </row>
    <row r="176" spans="1:6" s="8" customFormat="1" x14ac:dyDescent="0.2">
      <c r="A176" s="145">
        <v>3214</v>
      </c>
      <c r="B176" s="146" t="s">
        <v>2998</v>
      </c>
      <c r="C176" s="345">
        <v>165</v>
      </c>
      <c r="D176" s="149">
        <v>568</v>
      </c>
      <c r="E176" s="149">
        <v>617</v>
      </c>
      <c r="F176" s="148">
        <f t="shared" si="2"/>
        <v>108.62676056338027</v>
      </c>
    </row>
    <row r="177" spans="1:6" s="8" customFormat="1" x14ac:dyDescent="0.2">
      <c r="A177" s="145">
        <v>322</v>
      </c>
      <c r="B177" s="146" t="s">
        <v>3360</v>
      </c>
      <c r="C177" s="345">
        <v>166</v>
      </c>
      <c r="D177" s="147">
        <f>SUM(D178:D184)</f>
        <v>495227</v>
      </c>
      <c r="E177" s="147">
        <f>SUM(E178:E184)</f>
        <v>524654</v>
      </c>
      <c r="F177" s="150">
        <f t="shared" si="2"/>
        <v>105.94212351103636</v>
      </c>
    </row>
    <row r="178" spans="1:6" s="8" customFormat="1" x14ac:dyDescent="0.2">
      <c r="A178" s="145">
        <v>3221</v>
      </c>
      <c r="B178" s="146" t="s">
        <v>3000</v>
      </c>
      <c r="C178" s="345">
        <v>167</v>
      </c>
      <c r="D178" s="149">
        <v>46892</v>
      </c>
      <c r="E178" s="149">
        <v>40176</v>
      </c>
      <c r="F178" s="148">
        <f t="shared" si="2"/>
        <v>85.677727544143991</v>
      </c>
    </row>
    <row r="179" spans="1:6" s="8" customFormat="1" x14ac:dyDescent="0.2">
      <c r="A179" s="145">
        <v>3222</v>
      </c>
      <c r="B179" s="146" t="s">
        <v>3001</v>
      </c>
      <c r="C179" s="345">
        <v>168</v>
      </c>
      <c r="D179" s="149">
        <v>239035</v>
      </c>
      <c r="E179" s="149">
        <v>261329</v>
      </c>
      <c r="F179" s="148">
        <f t="shared" si="2"/>
        <v>109.32666764281382</v>
      </c>
    </row>
    <row r="180" spans="1:6" s="8" customFormat="1" x14ac:dyDescent="0.2">
      <c r="A180" s="145">
        <v>3223</v>
      </c>
      <c r="B180" s="146" t="s">
        <v>3002</v>
      </c>
      <c r="C180" s="345">
        <v>169</v>
      </c>
      <c r="D180" s="149">
        <v>167288</v>
      </c>
      <c r="E180" s="149">
        <v>174411</v>
      </c>
      <c r="F180" s="148">
        <f t="shared" si="2"/>
        <v>104.25792645019368</v>
      </c>
    </row>
    <row r="181" spans="1:6" s="8" customFormat="1" x14ac:dyDescent="0.2">
      <c r="A181" s="145">
        <v>3224</v>
      </c>
      <c r="B181" s="146" t="s">
        <v>2236</v>
      </c>
      <c r="C181" s="345">
        <v>170</v>
      </c>
      <c r="D181" s="149">
        <v>26219</v>
      </c>
      <c r="E181" s="149">
        <v>27122</v>
      </c>
      <c r="F181" s="148">
        <f t="shared" si="2"/>
        <v>103.44406727945383</v>
      </c>
    </row>
    <row r="182" spans="1:6" s="8" customFormat="1" x14ac:dyDescent="0.2">
      <c r="A182" s="145">
        <v>3225</v>
      </c>
      <c r="B182" s="146" t="s">
        <v>504</v>
      </c>
      <c r="C182" s="345">
        <v>171</v>
      </c>
      <c r="D182" s="149">
        <v>13407</v>
      </c>
      <c r="E182" s="149">
        <v>21047</v>
      </c>
      <c r="F182" s="148">
        <f t="shared" si="2"/>
        <v>156.98515700753336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2386</v>
      </c>
      <c r="E184" s="149">
        <v>569</v>
      </c>
      <c r="F184" s="148">
        <f t="shared" si="2"/>
        <v>23.847443419949705</v>
      </c>
    </row>
    <row r="185" spans="1:6" s="8" customFormat="1" x14ac:dyDescent="0.2">
      <c r="A185" s="145">
        <v>323</v>
      </c>
      <c r="B185" s="146" t="s">
        <v>2312</v>
      </c>
      <c r="C185" s="345">
        <v>174</v>
      </c>
      <c r="D185" s="147">
        <f>SUM(D186:D194)</f>
        <v>572750</v>
      </c>
      <c r="E185" s="147">
        <f>SUM(E186:E194)</f>
        <v>621182</v>
      </c>
      <c r="F185" s="150">
        <f t="shared" si="2"/>
        <v>108.45604539502401</v>
      </c>
    </row>
    <row r="186" spans="1:6" s="8" customFormat="1" x14ac:dyDescent="0.2">
      <c r="A186" s="145">
        <v>3231</v>
      </c>
      <c r="B186" s="146" t="s">
        <v>855</v>
      </c>
      <c r="C186" s="345">
        <v>175</v>
      </c>
      <c r="D186" s="149">
        <v>358182</v>
      </c>
      <c r="E186" s="149">
        <v>434901</v>
      </c>
      <c r="F186" s="148">
        <f t="shared" si="2"/>
        <v>121.4189992796958</v>
      </c>
    </row>
    <row r="187" spans="1:6" s="8" customFormat="1" x14ac:dyDescent="0.2">
      <c r="A187" s="145">
        <v>3232</v>
      </c>
      <c r="B187" s="146" t="s">
        <v>3870</v>
      </c>
      <c r="C187" s="345">
        <v>176</v>
      </c>
      <c r="D187" s="149">
        <v>56874</v>
      </c>
      <c r="E187" s="149">
        <v>36978</v>
      </c>
      <c r="F187" s="148">
        <f t="shared" si="2"/>
        <v>65.017406899461974</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36841</v>
      </c>
      <c r="E189" s="149">
        <v>35251</v>
      </c>
      <c r="F189" s="148">
        <f t="shared" si="2"/>
        <v>95.684156238972889</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15450</v>
      </c>
      <c r="E191" s="149">
        <v>10202</v>
      </c>
      <c r="F191" s="148">
        <f t="shared" si="2"/>
        <v>66.032362459546917</v>
      </c>
    </row>
    <row r="192" spans="1:6" s="8" customFormat="1" x14ac:dyDescent="0.2">
      <c r="A192" s="145">
        <v>3237</v>
      </c>
      <c r="B192" s="146" t="s">
        <v>3875</v>
      </c>
      <c r="C192" s="345">
        <v>181</v>
      </c>
      <c r="D192" s="149">
        <v>72045</v>
      </c>
      <c r="E192" s="149">
        <v>71498</v>
      </c>
      <c r="F192" s="148">
        <f t="shared" si="2"/>
        <v>99.240752307585538</v>
      </c>
    </row>
    <row r="193" spans="1:6" s="8" customFormat="1" x14ac:dyDescent="0.2">
      <c r="A193" s="145">
        <v>3238</v>
      </c>
      <c r="B193" s="146" t="s">
        <v>702</v>
      </c>
      <c r="C193" s="345">
        <v>182</v>
      </c>
      <c r="D193" s="149">
        <v>18348</v>
      </c>
      <c r="E193" s="149">
        <v>14769</v>
      </c>
      <c r="F193" s="148">
        <f t="shared" si="2"/>
        <v>80.493786788750825</v>
      </c>
    </row>
    <row r="194" spans="1:6" s="8" customFormat="1" x14ac:dyDescent="0.2">
      <c r="A194" s="145">
        <v>3239</v>
      </c>
      <c r="B194" s="146" t="s">
        <v>703</v>
      </c>
      <c r="C194" s="345">
        <v>183</v>
      </c>
      <c r="D194" s="149">
        <v>15010</v>
      </c>
      <c r="E194" s="149">
        <v>17583</v>
      </c>
      <c r="F194" s="148">
        <f t="shared" si="2"/>
        <v>117.14190539640239</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24271</v>
      </c>
      <c r="E196" s="147">
        <f>SUM(E197:E203)</f>
        <v>20322</v>
      </c>
      <c r="F196" s="150">
        <f t="shared" si="2"/>
        <v>83.729553788471833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17958</v>
      </c>
      <c r="E198" s="149">
        <v>17419</v>
      </c>
      <c r="F198" s="148">
        <f t="shared" si="2"/>
        <v>96.998552177302599</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5313</v>
      </c>
      <c r="E203" s="149">
        <v>1903</v>
      </c>
      <c r="F203" s="148">
        <f t="shared" si="2"/>
        <v>35.817805383022773</v>
      </c>
    </row>
    <row r="204" spans="1:6" s="8" customFormat="1" x14ac:dyDescent="0.2">
      <c r="A204" s="145">
        <v>34</v>
      </c>
      <c r="B204" s="151" t="s">
        <v>435</v>
      </c>
      <c r="C204" s="345">
        <v>193</v>
      </c>
      <c r="D204" s="147">
        <f>D205+D210+D218</f>
        <v>4319</v>
      </c>
      <c r="E204" s="147">
        <f>E205+E210+E218</f>
        <v>4001</v>
      </c>
      <c r="F204" s="150">
        <f t="shared" si="2"/>
        <v>92.637184533456818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4319</v>
      </c>
      <c r="E218" s="147">
        <f>SUM(E219:E222)</f>
        <v>4001</v>
      </c>
      <c r="F218" s="150">
        <f t="shared" si="3"/>
        <v>92.637184533456818</v>
      </c>
    </row>
    <row r="219" spans="1:6" s="8" customFormat="1" x14ac:dyDescent="0.2">
      <c r="A219" s="145">
        <v>3431</v>
      </c>
      <c r="B219" s="151" t="s">
        <v>3587</v>
      </c>
      <c r="C219" s="345">
        <v>208</v>
      </c>
      <c r="D219" s="149">
        <v>4317</v>
      </c>
      <c r="E219" s="149">
        <v>3884</v>
      </c>
      <c r="F219" s="148">
        <f t="shared" si="3"/>
        <v>89.96988649525133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2</v>
      </c>
      <c r="E221" s="149">
        <v>117</v>
      </c>
      <c r="F221" s="148">
        <f t="shared" si="3"/>
        <v>5850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5701283</v>
      </c>
      <c r="E292" s="147">
        <f>E159-E290+E291</f>
        <v>5843770</v>
      </c>
      <c r="F292" s="150">
        <f t="shared" si="4"/>
        <v>102.49920938848327</v>
      </c>
    </row>
    <row r="293" spans="1:6" s="8" customFormat="1" x14ac:dyDescent="0.2">
      <c r="A293" s="145" t="s">
        <v>1215</v>
      </c>
      <c r="B293" s="146" t="s">
        <v>3441</v>
      </c>
      <c r="C293" s="345">
        <v>282</v>
      </c>
      <c r="D293" s="147">
        <f>IF(D12&gt;=D292,D12-D292,0)</f>
        <v>153105</v>
      </c>
      <c r="E293" s="147">
        <f>IF(E12&gt;=E292,E12-E292,0)</f>
        <v>82381</v>
      </c>
      <c r="F293" s="150">
        <f t="shared" si="4"/>
        <v>53.806864570066296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41947</v>
      </c>
      <c r="E295" s="149">
        <v>113388</v>
      </c>
      <c r="F295" s="148">
        <f t="shared" si="4"/>
        <v>270.31253724938608</v>
      </c>
    </row>
    <row r="296" spans="1:6" s="8" customFormat="1" x14ac:dyDescent="0.2">
      <c r="A296" s="145">
        <v>92221</v>
      </c>
      <c r="B296" s="146" t="s">
        <v>4282</v>
      </c>
      <c r="C296" s="345">
        <v>285</v>
      </c>
      <c r="D296" s="149">
        <v>2095</v>
      </c>
      <c r="E296" s="149">
        <v>11024</v>
      </c>
      <c r="F296" s="148">
        <f t="shared" si="4"/>
        <v>526.20525059665874</v>
      </c>
    </row>
    <row r="297" spans="1:6" s="8" customFormat="1" x14ac:dyDescent="0.2">
      <c r="A297" s="145">
        <v>96</v>
      </c>
      <c r="B297" s="146" t="s">
        <v>4284</v>
      </c>
      <c r="C297" s="345">
        <v>286</v>
      </c>
      <c r="D297" s="149">
        <v>20927</v>
      </c>
      <c r="E297" s="149">
        <v>22150</v>
      </c>
      <c r="F297" s="148">
        <f t="shared" si="4"/>
        <v>105.84412481483253</v>
      </c>
    </row>
    <row r="298" spans="1:6" s="8" customFormat="1" x14ac:dyDescent="0.2">
      <c r="A298" s="145">
        <v>9661</v>
      </c>
      <c r="B298" s="146" t="s">
        <v>2651</v>
      </c>
      <c r="C298" s="345">
        <v>287</v>
      </c>
      <c r="D298" s="149">
        <v>7226</v>
      </c>
      <c r="E298" s="149">
        <v>6062</v>
      </c>
      <c r="F298" s="148">
        <f t="shared" si="4"/>
        <v>83.89150290617215</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5266</v>
      </c>
      <c r="E301" s="147">
        <f>E302+E314+E347+E351</f>
        <v>3716</v>
      </c>
      <c r="F301" s="150">
        <f t="shared" ref="F301:F364" si="5">IF(D301&lt;&gt;0,IF(E301/D301&gt;=100,"&gt;&gt;100",E301/D301*100),"-")</f>
        <v>70.565894417014803</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5266</v>
      </c>
      <c r="E314" s="147">
        <f>E315+E320+E329+E334+E339+E342</f>
        <v>3716</v>
      </c>
      <c r="F314" s="150">
        <f t="shared" si="5"/>
        <v>70.565894417014803</v>
      </c>
    </row>
    <row r="315" spans="1:6" s="8" customFormat="1" x14ac:dyDescent="0.2">
      <c r="A315" s="145">
        <v>721</v>
      </c>
      <c r="B315" s="146" t="s">
        <v>3242</v>
      </c>
      <c r="C315" s="345">
        <v>303</v>
      </c>
      <c r="D315" s="147">
        <f>SUM(D316:D319)</f>
        <v>5266</v>
      </c>
      <c r="E315" s="147">
        <f>SUM(E316:E319)</f>
        <v>3716</v>
      </c>
      <c r="F315" s="150">
        <f t="shared" si="5"/>
        <v>70.565894417014803</v>
      </c>
    </row>
    <row r="316" spans="1:6" s="8" customFormat="1" x14ac:dyDescent="0.2">
      <c r="A316" s="145">
        <v>7211</v>
      </c>
      <c r="B316" s="146" t="s">
        <v>382</v>
      </c>
      <c r="C316" s="345">
        <v>304</v>
      </c>
      <c r="D316" s="149">
        <v>5266</v>
      </c>
      <c r="E316" s="149">
        <v>3716</v>
      </c>
      <c r="F316" s="148">
        <f t="shared" si="5"/>
        <v>70.565894417014803</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95859</v>
      </c>
      <c r="E353" s="147">
        <f>E354+E366+E399+E403+E405</f>
        <v>147012</v>
      </c>
      <c r="F353" s="150">
        <f t="shared" si="5"/>
        <v>153.36275154132633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95859</v>
      </c>
      <c r="E366" s="147">
        <f>E367+E372+E381+E386+E391+E394</f>
        <v>147012</v>
      </c>
      <c r="F366" s="150">
        <f t="shared" si="6"/>
        <v>153.36275154132633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91259</v>
      </c>
      <c r="E372" s="147">
        <f>SUM(E373:E380)</f>
        <v>141922</v>
      </c>
      <c r="F372" s="150">
        <f t="shared" si="6"/>
        <v>155.51562037716829</v>
      </c>
    </row>
    <row r="373" spans="1:6" s="8" customFormat="1" x14ac:dyDescent="0.2">
      <c r="A373" s="145">
        <v>4221</v>
      </c>
      <c r="B373" s="146" t="s">
        <v>3941</v>
      </c>
      <c r="C373" s="345">
        <v>361</v>
      </c>
      <c r="D373" s="149">
        <v>60677</v>
      </c>
      <c r="E373" s="149">
        <v>124278</v>
      </c>
      <c r="F373" s="148">
        <f t="shared" si="6"/>
        <v>204.81895940801294</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1736</v>
      </c>
      <c r="F378" s="148" t="str">
        <f t="shared" si="6"/>
        <v>-</v>
      </c>
    </row>
    <row r="379" spans="1:6" s="8" customFormat="1" x14ac:dyDescent="0.2">
      <c r="A379" s="145">
        <v>4227</v>
      </c>
      <c r="B379" s="151" t="s">
        <v>3947</v>
      </c>
      <c r="C379" s="345">
        <v>367</v>
      </c>
      <c r="D379" s="149">
        <v>30582</v>
      </c>
      <c r="E379" s="149">
        <v>15908</v>
      </c>
      <c r="F379" s="148">
        <f t="shared" si="6"/>
        <v>52.017526649663203</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4600</v>
      </c>
      <c r="E386" s="147">
        <f>SUM(E387:E390)</f>
        <v>5090</v>
      </c>
      <c r="F386" s="150">
        <f t="shared" si="6"/>
        <v>110.65217391304347</v>
      </c>
    </row>
    <row r="387" spans="1:6" s="8" customFormat="1" x14ac:dyDescent="0.2">
      <c r="A387" s="145">
        <v>4241</v>
      </c>
      <c r="B387" s="146" t="s">
        <v>2886</v>
      </c>
      <c r="C387" s="345">
        <v>375</v>
      </c>
      <c r="D387" s="149">
        <v>4600</v>
      </c>
      <c r="E387" s="149">
        <v>5090</v>
      </c>
      <c r="F387" s="148">
        <f t="shared" si="6"/>
        <v>110.65217391304347</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90593</v>
      </c>
      <c r="E411" s="147">
        <f>IF(E353&gt;=E301, E353-E301, 0)</f>
        <v>143296</v>
      </c>
      <c r="F411" s="150">
        <f t="shared" si="6"/>
        <v>158.17557647941894</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v>45313</v>
      </c>
      <c r="E414" s="149">
        <v>37733</v>
      </c>
      <c r="F414" s="148">
        <f t="shared" si="6"/>
        <v>83.271908723765804</v>
      </c>
    </row>
    <row r="415" spans="1:6" s="8" customFormat="1" x14ac:dyDescent="0.2">
      <c r="A415" s="145" t="s">
        <v>1215</v>
      </c>
      <c r="B415" s="146" t="s">
        <v>1992</v>
      </c>
      <c r="C415" s="345">
        <v>403</v>
      </c>
      <c r="D415" s="147">
        <f>D12+D301</f>
        <v>5859654</v>
      </c>
      <c r="E415" s="147">
        <f>E12+E301</f>
        <v>5929867</v>
      </c>
      <c r="F415" s="150">
        <f t="shared" si="6"/>
        <v>101.19824481104173</v>
      </c>
    </row>
    <row r="416" spans="1:6" s="8" customFormat="1" x14ac:dyDescent="0.2">
      <c r="A416" s="145" t="s">
        <v>1215</v>
      </c>
      <c r="B416" s="146" t="s">
        <v>1993</v>
      </c>
      <c r="C416" s="345">
        <v>404</v>
      </c>
      <c r="D416" s="147">
        <f>D292+D353</f>
        <v>5797142</v>
      </c>
      <c r="E416" s="147">
        <f>E292+E353</f>
        <v>5990782</v>
      </c>
      <c r="F416" s="150">
        <f t="shared" si="6"/>
        <v>103.34026663483489</v>
      </c>
    </row>
    <row r="417" spans="1:6" s="8" customFormat="1" x14ac:dyDescent="0.2">
      <c r="A417" s="145" t="s">
        <v>1215</v>
      </c>
      <c r="B417" s="146" t="s">
        <v>1994</v>
      </c>
      <c r="C417" s="345">
        <v>405</v>
      </c>
      <c r="D417" s="147">
        <f>IF(D415&gt;=D416,D415-D416,0)</f>
        <v>62512</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60915</v>
      </c>
      <c r="F418" s="150" t="str">
        <f t="shared" si="6"/>
        <v>-</v>
      </c>
    </row>
    <row r="419" spans="1:6" s="8" customFormat="1" x14ac:dyDescent="0.2">
      <c r="A419" s="160" t="s">
        <v>1592</v>
      </c>
      <c r="B419" s="151" t="s">
        <v>1996</v>
      </c>
      <c r="C419" s="345">
        <v>407</v>
      </c>
      <c r="D419" s="147">
        <f>IF(D295-D296+D412-D413&gt;=0,D295-D296+D412-D413,0)</f>
        <v>39852</v>
      </c>
      <c r="E419" s="147">
        <f>IF(E295-E296+E412-E413&gt;=0,E295-E296+E412-E413,0)</f>
        <v>102364</v>
      </c>
      <c r="F419" s="150">
        <f t="shared" si="6"/>
        <v>256.86038341864901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66240</v>
      </c>
      <c r="E421" s="161">
        <f>E297+E414</f>
        <v>59883</v>
      </c>
      <c r="F421" s="162">
        <f t="shared" si="6"/>
        <v>90.403079710144922</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5859654</v>
      </c>
      <c r="E642" s="147">
        <f>E415+E423</f>
        <v>5929867</v>
      </c>
      <c r="F642" s="148">
        <f t="shared" si="10"/>
        <v>101.19824481104173</v>
      </c>
    </row>
    <row r="643" spans="1:6" s="8" customFormat="1" x14ac:dyDescent="0.2">
      <c r="A643" s="145" t="s">
        <v>1215</v>
      </c>
      <c r="B643" s="146" t="s">
        <v>1246</v>
      </c>
      <c r="C643" s="345">
        <v>630</v>
      </c>
      <c r="D643" s="147">
        <f>D416+D531</f>
        <v>5797142</v>
      </c>
      <c r="E643" s="147">
        <f>E416+E531</f>
        <v>5990782</v>
      </c>
      <c r="F643" s="148">
        <f t="shared" si="10"/>
        <v>103.34026663483489</v>
      </c>
    </row>
    <row r="644" spans="1:6" s="8" customFormat="1" x14ac:dyDescent="0.2">
      <c r="A644" s="145" t="s">
        <v>1215</v>
      </c>
      <c r="B644" s="146" t="s">
        <v>1247</v>
      </c>
      <c r="C644" s="345">
        <v>631</v>
      </c>
      <c r="D644" s="147">
        <f>IF(D642&gt;=D643,D642-D643,0)</f>
        <v>62512</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60915</v>
      </c>
      <c r="F645" s="148" t="str">
        <f t="shared" si="10"/>
        <v>-</v>
      </c>
    </row>
    <row r="646" spans="1:6" s="8" customFormat="1" x14ac:dyDescent="0.2">
      <c r="A646" s="160" t="s">
        <v>2741</v>
      </c>
      <c r="B646" s="146" t="s">
        <v>1249</v>
      </c>
      <c r="C646" s="345">
        <v>633</v>
      </c>
      <c r="D646" s="147">
        <f>IF(D419-D420+D640-D641&gt;=0,D419-D420+D640-D641,0)</f>
        <v>39852</v>
      </c>
      <c r="E646" s="147">
        <f>IF(E419-E420+E640-E641&gt;=0,E419-E420+E640-E641,0)</f>
        <v>102364</v>
      </c>
      <c r="F646" s="148">
        <f t="shared" si="10"/>
        <v>256.86038341864901</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102364</v>
      </c>
      <c r="E648" s="147">
        <f>IF(E644+E646-E645-E647&gt;=0,E644+E646-E645-E647,0)</f>
        <v>41449</v>
      </c>
      <c r="F648" s="148">
        <f t="shared" si="10"/>
        <v>40.491774451955763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376282</v>
      </c>
      <c r="E650" s="158">
        <v>377424</v>
      </c>
      <c r="F650" s="159">
        <f t="shared" si="10"/>
        <v>100.30349578241851</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123872</v>
      </c>
      <c r="E652" s="149">
        <v>155268</v>
      </c>
      <c r="F652" s="148">
        <f t="shared" ref="F652:F677" si="11">IF(D652&lt;&gt;0,IF(E652/D652&gt;=100,"&gt;&gt;100",E652/D652*100),"-")</f>
        <v>125.34551795401705</v>
      </c>
    </row>
    <row r="653" spans="1:6" s="8" customFormat="1" x14ac:dyDescent="0.2">
      <c r="A653" s="145" t="s">
        <v>1208</v>
      </c>
      <c r="B653" s="146" t="s">
        <v>2750</v>
      </c>
      <c r="C653" s="345">
        <v>639</v>
      </c>
      <c r="D653" s="149">
        <v>6274356</v>
      </c>
      <c r="E653" s="149">
        <v>6271264</v>
      </c>
      <c r="F653" s="148">
        <f t="shared" si="11"/>
        <v>99.950720042025026</v>
      </c>
    </row>
    <row r="654" spans="1:6" s="8" customFormat="1" x14ac:dyDescent="0.2">
      <c r="A654" s="145" t="s">
        <v>1209</v>
      </c>
      <c r="B654" s="146" t="s">
        <v>3586</v>
      </c>
      <c r="C654" s="345">
        <v>640</v>
      </c>
      <c r="D654" s="149">
        <v>6242960</v>
      </c>
      <c r="E654" s="149">
        <v>6326789</v>
      </c>
      <c r="F654" s="148">
        <f t="shared" si="11"/>
        <v>101.34277650345349</v>
      </c>
    </row>
    <row r="655" spans="1:6" s="8" customFormat="1" x14ac:dyDescent="0.2">
      <c r="A655" s="145">
        <v>11</v>
      </c>
      <c r="B655" s="146" t="s">
        <v>181</v>
      </c>
      <c r="C655" s="345">
        <v>641</v>
      </c>
      <c r="D655" s="147">
        <f>+D652+D653-D654</f>
        <v>155268</v>
      </c>
      <c r="E655" s="147">
        <f>+E652+E653-E654</f>
        <v>99743</v>
      </c>
      <c r="F655" s="150">
        <f t="shared" si="11"/>
        <v>64.239250843702507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44</v>
      </c>
      <c r="E657" s="149">
        <v>43</v>
      </c>
      <c r="F657" s="148">
        <f t="shared" si="11"/>
        <v>97.727272727272734</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39</v>
      </c>
      <c r="E659" s="149">
        <v>39</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4596341</v>
      </c>
      <c r="E678" s="149">
        <v>4633374</v>
      </c>
      <c r="F678" s="148"/>
    </row>
    <row r="679" spans="1:6" s="8" customFormat="1" x14ac:dyDescent="0.2">
      <c r="A679" s="152">
        <v>63613</v>
      </c>
      <c r="B679" s="163" t="s">
        <v>4078</v>
      </c>
      <c r="C679" s="345">
        <v>665</v>
      </c>
      <c r="D679" s="149">
        <v>61831</v>
      </c>
      <c r="E679" s="149">
        <v>60248</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17169</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357946</v>
      </c>
      <c r="E698" s="149">
        <v>302283</v>
      </c>
      <c r="F698" s="148">
        <f t="shared" si="12"/>
        <v>84.449330345918099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10188</v>
      </c>
      <c r="E700" s="149">
        <v>272</v>
      </c>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14653</v>
      </c>
      <c r="E702" s="149">
        <v>3649</v>
      </c>
      <c r="F702" s="148">
        <f>IF(D702&lt;&gt;0,IF(E702/D702&gt;=100,"&gt;&gt;100",E702/D702*100),"-")</f>
        <v>24.902750290042995</v>
      </c>
    </row>
    <row r="703" spans="1:6" s="8" customFormat="1" x14ac:dyDescent="0.2">
      <c r="A703" s="145">
        <v>32121</v>
      </c>
      <c r="B703" s="146" t="s">
        <v>3797</v>
      </c>
      <c r="C703" s="345">
        <v>689</v>
      </c>
      <c r="D703" s="149">
        <v>156221</v>
      </c>
      <c r="E703" s="149">
        <v>167873</v>
      </c>
      <c r="F703" s="148">
        <f>IF(D703&lt;&gt;0,IF(E703/D703&gt;=100,"&gt;&gt;100",E703/D703*100),"-")</f>
        <v>107.4586643280993</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12000</v>
      </c>
      <c r="E705" s="149">
        <v>7130</v>
      </c>
      <c r="F705" s="148">
        <f>IF(D705&lt;&gt;0,IF(E705/D705&gt;=100,"&gt;&gt;100",E705/D705*100),"-")</f>
        <v>59.416666666666664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v>2175</v>
      </c>
      <c r="F707" s="148" t="str">
        <f>IF(D707&lt;&gt;0,IF(E707/D707&gt;=100,"&gt;&gt;100",E707/D707*100),"-")</f>
        <v>-</v>
      </c>
    </row>
    <row r="708" spans="1:6" s="8" customFormat="1" x14ac:dyDescent="0.2">
      <c r="A708" s="145" t="s">
        <v>136</v>
      </c>
      <c r="B708" s="146" t="s">
        <v>1134</v>
      </c>
      <c r="C708" s="345">
        <v>694</v>
      </c>
      <c r="D708" s="149">
        <v>69170</v>
      </c>
      <c r="E708" s="149">
        <v>68660</v>
      </c>
      <c r="F708" s="148">
        <f>IF(D708&lt;&gt;0,IF(E708/D708&gt;=100,"&gt;&gt;100",E708/D708*100),"-")</f>
        <v>99.262686135607922</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Željka Antonina</v>
      </c>
      <c r="D995" s="293"/>
      <c r="E995" s="293"/>
    </row>
    <row r="996" spans="1:5" ht="15" customHeight="1" x14ac:dyDescent="0.2">
      <c r="A996" s="291" t="str">
        <f>IF(RefStr!H27="","Telefon za kontakt: _________________","Telefon za kontakt: " &amp; RefStr!H27)</f>
        <v>Telefon za kontakt: 049426116</v>
      </c>
      <c r="C996" s="292"/>
    </row>
    <row r="997" spans="1:5" ht="15" customHeight="1" x14ac:dyDescent="0.2">
      <c r="A997" s="291" t="str">
        <f>IF(RefStr!H33="","Odgovorna osoba: _____________________________","Odgovorna osoba: " &amp; RefStr!H33)</f>
        <v>Odgovorna osoba: Zoran Vuger</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2" sqref="E24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16094</v>
      </c>
      <c r="C4" s="414"/>
      <c r="D4" s="414"/>
      <c r="E4" s="415">
        <f>SUM(Skriveni!G977:G1286)</f>
        <v>8164714.1410000017</v>
      </c>
      <c r="F4" s="416"/>
    </row>
    <row r="5" spans="1:6" ht="15" customHeight="1" x14ac:dyDescent="0.2">
      <c r="B5" s="413" t="str">
        <f>"Naziv: "&amp;IF(RefStr!B10&lt;&gt;"",RefStr!B10,"_______________________________________")</f>
        <v>Naziv: OSNOVNA ŠKOLA KONJŠČINA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2344288</v>
      </c>
      <c r="E12" s="96">
        <f>E13+E74</f>
        <v>2329554</v>
      </c>
      <c r="F12" s="123">
        <f t="shared" ref="F12:F75" si="0">IF(D12&gt;0,IF(E12/D12&gt;=100,"&gt;&gt;100",E12/D12*100),"-")</f>
        <v>99.371493604881309</v>
      </c>
    </row>
    <row r="13" spans="1:6" s="3" customFormat="1" x14ac:dyDescent="0.2">
      <c r="A13" s="132">
        <v>0</v>
      </c>
      <c r="B13" s="314" t="s">
        <v>521</v>
      </c>
      <c r="C13" s="303">
        <v>2</v>
      </c>
      <c r="D13" s="97">
        <f>D14+D18+D57+D58+D62+D69</f>
        <v>1732116</v>
      </c>
      <c r="E13" s="97">
        <f>E14+E18+E57+E58+E62+E69</f>
        <v>1778951</v>
      </c>
      <c r="F13" s="124">
        <f t="shared" si="0"/>
        <v>102.70391821332983</v>
      </c>
    </row>
    <row r="14" spans="1:6" s="3" customFormat="1" x14ac:dyDescent="0.2">
      <c r="A14" s="132" t="s">
        <v>1564</v>
      </c>
      <c r="B14" s="314" t="s">
        <v>3259</v>
      </c>
      <c r="C14" s="303">
        <v>3</v>
      </c>
      <c r="D14" s="97">
        <f>D15+D16-D17</f>
        <v>486000</v>
      </c>
      <c r="E14" s="97">
        <f>E15+E16-E17</f>
        <v>486000</v>
      </c>
      <c r="F14" s="124">
        <f t="shared" si="0"/>
        <v>100</v>
      </c>
    </row>
    <row r="15" spans="1:6" s="3" customFormat="1" x14ac:dyDescent="0.2">
      <c r="A15" s="132" t="s">
        <v>3260</v>
      </c>
      <c r="B15" s="314" t="s">
        <v>3261</v>
      </c>
      <c r="C15" s="303">
        <v>4</v>
      </c>
      <c r="D15" s="94">
        <v>486000</v>
      </c>
      <c r="E15" s="94">
        <v>486000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1246116</v>
      </c>
      <c r="E18" s="97">
        <f>E19+E25+E35+E41+E47+E51</f>
        <v>1292951</v>
      </c>
      <c r="F18" s="124">
        <f t="shared" si="0"/>
        <v>103.75847834391018</v>
      </c>
    </row>
    <row r="19" spans="1:6" s="3" customFormat="1" x14ac:dyDescent="0.2">
      <c r="A19" s="315" t="s">
        <v>362</v>
      </c>
      <c r="B19" s="314" t="s">
        <v>3928</v>
      </c>
      <c r="C19" s="303">
        <v>8</v>
      </c>
      <c r="D19" s="97">
        <f>SUM(D20:D23)-D24</f>
        <v>820398</v>
      </c>
      <c r="E19" s="97">
        <f>SUM(E20:E23)-E24</f>
        <v>805196</v>
      </c>
      <c r="F19" s="124">
        <f t="shared" si="0"/>
        <v>98.146996945385041</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1216168</v>
      </c>
      <c r="E21" s="94">
        <v>1216168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395770</v>
      </c>
      <c r="E24" s="94">
        <v>410972</v>
      </c>
      <c r="F24" s="125">
        <f t="shared" si="0"/>
        <v>103.84111984233266</v>
      </c>
    </row>
    <row r="25" spans="1:6" s="3" customFormat="1" x14ac:dyDescent="0.2">
      <c r="A25" s="315" t="s">
        <v>1156</v>
      </c>
      <c r="B25" s="314" t="s">
        <v>1261</v>
      </c>
      <c r="C25" s="303">
        <v>14</v>
      </c>
      <c r="D25" s="97">
        <f>SUM(D26:D33)-D34</f>
        <v>291246</v>
      </c>
      <c r="E25" s="97">
        <f>SUM(E26:E33)-E34</f>
        <v>348731</v>
      </c>
      <c r="F25" s="124">
        <f t="shared" si="0"/>
        <v>119.7376101302679</v>
      </c>
    </row>
    <row r="26" spans="1:6" s="3" customFormat="1" x14ac:dyDescent="0.2">
      <c r="A26" s="132" t="s">
        <v>1157</v>
      </c>
      <c r="B26" s="314" t="s">
        <v>3941</v>
      </c>
      <c r="C26" s="303">
        <v>15</v>
      </c>
      <c r="D26" s="94">
        <v>734109</v>
      </c>
      <c r="E26" s="94">
        <v>826764</v>
      </c>
      <c r="F26" s="125">
        <f t="shared" si="0"/>
        <v>112.62142270425781</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428992</v>
      </c>
      <c r="E32" s="94">
        <v>442849</v>
      </c>
      <c r="F32" s="125">
        <f t="shared" si="0"/>
        <v>103.2301301655975</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871855</v>
      </c>
      <c r="E34" s="94">
        <v>920882</v>
      </c>
      <c r="F34" s="125">
        <f t="shared" si="0"/>
        <v>105.62329745198456</v>
      </c>
    </row>
    <row r="35" spans="1:6" s="3" customFormat="1" x14ac:dyDescent="0.2">
      <c r="A35" s="316" t="s">
        <v>2455</v>
      </c>
      <c r="B35" s="314" t="s">
        <v>3133</v>
      </c>
      <c r="C35" s="303">
        <v>24</v>
      </c>
      <c r="D35" s="97">
        <f>SUM(D36:D39)-D40</f>
        <v>1846</v>
      </c>
      <c r="E35" s="97">
        <f>SUM(E36:E39)-E40</f>
        <v>1308</v>
      </c>
      <c r="F35" s="124">
        <f t="shared" si="0"/>
        <v>70.855904658721556</v>
      </c>
    </row>
    <row r="36" spans="1:6" s="3" customFormat="1" x14ac:dyDescent="0.2">
      <c r="A36" s="272" t="s">
        <v>2870</v>
      </c>
      <c r="B36" s="314" t="s">
        <v>3948</v>
      </c>
      <c r="C36" s="303">
        <v>25</v>
      </c>
      <c r="D36" s="94">
        <v>133695</v>
      </c>
      <c r="E36" s="94">
        <v>133695</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131849</v>
      </c>
      <c r="E40" s="94">
        <v>132387</v>
      </c>
      <c r="F40" s="125">
        <f t="shared" si="0"/>
        <v>100.40804253350424</v>
      </c>
    </row>
    <row r="41" spans="1:6" s="3" customFormat="1" x14ac:dyDescent="0.2">
      <c r="A41" s="315" t="s">
        <v>2877</v>
      </c>
      <c r="B41" s="314" t="s">
        <v>3134</v>
      </c>
      <c r="C41" s="303">
        <v>30</v>
      </c>
      <c r="D41" s="97">
        <f>SUM(D42:D45)-D46</f>
        <v>132626</v>
      </c>
      <c r="E41" s="97">
        <f>SUM(E42:E45)-E46</f>
        <v>137716</v>
      </c>
      <c r="F41" s="124">
        <f t="shared" si="0"/>
        <v>103.83785984648561</v>
      </c>
    </row>
    <row r="42" spans="1:6" s="3" customFormat="1" x14ac:dyDescent="0.2">
      <c r="A42" s="132" t="s">
        <v>2878</v>
      </c>
      <c r="B42" s="314" t="s">
        <v>2886</v>
      </c>
      <c r="C42" s="303">
        <v>31</v>
      </c>
      <c r="D42" s="94">
        <v>132626</v>
      </c>
      <c r="E42" s="94">
        <v>137716</v>
      </c>
      <c r="F42" s="125">
        <f t="shared" si="0"/>
        <v>103.83785984648561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250018</v>
      </c>
      <c r="E60" s="94">
        <v>270824</v>
      </c>
      <c r="F60" s="125">
        <f t="shared" si="0"/>
        <v>108.32180083034022</v>
      </c>
    </row>
    <row r="61" spans="1:6" s="3" customFormat="1" x14ac:dyDescent="0.2">
      <c r="A61" s="132" t="s">
        <v>456</v>
      </c>
      <c r="B61" s="314" t="s">
        <v>617</v>
      </c>
      <c r="C61" s="303">
        <v>50</v>
      </c>
      <c r="D61" s="94">
        <v>250018</v>
      </c>
      <c r="E61" s="94">
        <v>270824</v>
      </c>
      <c r="F61" s="125">
        <f t="shared" si="0"/>
        <v>108.32180083034022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612172</v>
      </c>
      <c r="E74" s="97">
        <f>E75+E84+E92+E123+E139+E151+E168+E169</f>
        <v>550603</v>
      </c>
      <c r="F74" s="124">
        <f t="shared" si="0"/>
        <v>89.942532490868572</v>
      </c>
    </row>
    <row r="75" spans="1:6" s="3" customFormat="1" x14ac:dyDescent="0.2">
      <c r="A75" s="272" t="s">
        <v>2744</v>
      </c>
      <c r="B75" s="314" t="s">
        <v>322</v>
      </c>
      <c r="C75" s="303">
        <v>64</v>
      </c>
      <c r="D75" s="97">
        <f>+D76+D81+D82+D83</f>
        <v>155268</v>
      </c>
      <c r="E75" s="97">
        <f>+E76+E81+E82+E83</f>
        <v>99743</v>
      </c>
      <c r="F75" s="124">
        <f t="shared" si="0"/>
        <v>64.239250843702507</v>
      </c>
    </row>
    <row r="76" spans="1:6" s="3" customFormat="1" x14ac:dyDescent="0.2">
      <c r="A76" s="132" t="s">
        <v>3429</v>
      </c>
      <c r="B76" s="317" t="s">
        <v>1885</v>
      </c>
      <c r="C76" s="303">
        <v>65</v>
      </c>
      <c r="D76" s="97">
        <f>SUM(D77:D80)</f>
        <v>155268</v>
      </c>
      <c r="E76" s="97">
        <f>SUM(E77:E80)</f>
        <v>99743</v>
      </c>
      <c r="F76" s="124">
        <f t="shared" ref="F76:F139" si="1">IF(D76&gt;0,IF(E76/D76&gt;=100,"&gt;&gt;100",E76/D76*100),"-")</f>
        <v>64.239250843702507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155268</v>
      </c>
      <c r="E78" s="94">
        <v>99743</v>
      </c>
      <c r="F78" s="125">
        <f t="shared" si="1"/>
        <v>64.239250843702507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0</v>
      </c>
      <c r="E82" s="94">
        <v>0</v>
      </c>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3732</v>
      </c>
      <c r="E84" s="97">
        <f>+E85+SUM(E88:E91)</f>
        <v>2717</v>
      </c>
      <c r="F84" s="124">
        <f t="shared" si="1"/>
        <v>72.80278670953912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3732</v>
      </c>
      <c r="E91" s="94">
        <v>2717</v>
      </c>
      <c r="F91" s="125">
        <f t="shared" si="1"/>
        <v>72.80278670953912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10837</v>
      </c>
      <c r="E123" s="97">
        <f>E124+E131-E138</f>
        <v>10837</v>
      </c>
      <c r="F123" s="124">
        <f t="shared" si="1"/>
        <v>100</v>
      </c>
    </row>
    <row r="124" spans="1:6" s="3" customFormat="1" x14ac:dyDescent="0.2">
      <c r="A124" s="132"/>
      <c r="B124" s="314" t="s">
        <v>2953</v>
      </c>
      <c r="C124" s="303">
        <v>113</v>
      </c>
      <c r="D124" s="97">
        <f>SUM(D125:D130)</f>
        <v>10837</v>
      </c>
      <c r="E124" s="97">
        <f>SUM(E125:E130)</f>
        <v>10837</v>
      </c>
      <c r="F124" s="124">
        <f t="shared" si="1"/>
        <v>100</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v>10837</v>
      </c>
      <c r="E128" s="94">
        <v>10837</v>
      </c>
      <c r="F128" s="125">
        <f t="shared" si="1"/>
        <v>100</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20927</v>
      </c>
      <c r="E151" s="97">
        <f>SUM(E152:E154)+SUM(E162:E166)-E167</f>
        <v>22149</v>
      </c>
      <c r="F151" s="124">
        <f t="shared" si="2"/>
        <v>105.83934629903953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7486</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1190</v>
      </c>
      <c r="E160" s="94">
        <v>0</v>
      </c>
      <c r="F160" s="125">
        <f t="shared" si="2"/>
        <v>0</v>
      </c>
    </row>
    <row r="161" spans="1:6" s="3" customFormat="1" x14ac:dyDescent="0.2">
      <c r="A161" s="272" t="s">
        <v>3869</v>
      </c>
      <c r="B161" s="317" t="s">
        <v>4237</v>
      </c>
      <c r="C161" s="303">
        <v>150</v>
      </c>
      <c r="D161" s="94">
        <v>6296</v>
      </c>
      <c r="E161" s="94">
        <v>0</v>
      </c>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6215</v>
      </c>
      <c r="E163" s="94">
        <v>16087</v>
      </c>
      <c r="F163" s="125">
        <f t="shared" si="2"/>
        <v>258.84151246983106</v>
      </c>
    </row>
    <row r="164" spans="1:6" s="3" customFormat="1" x14ac:dyDescent="0.2">
      <c r="A164" s="272" t="s">
        <v>3805</v>
      </c>
      <c r="B164" s="317" t="s">
        <v>1338</v>
      </c>
      <c r="C164" s="303">
        <v>153</v>
      </c>
      <c r="D164" s="94">
        <v>7226</v>
      </c>
      <c r="E164" s="94">
        <v>6062</v>
      </c>
      <c r="F164" s="125">
        <f t="shared" si="2"/>
        <v>83.89150290617215</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45126</v>
      </c>
      <c r="E168" s="94">
        <v>37733</v>
      </c>
      <c r="F168" s="125">
        <f t="shared" si="2"/>
        <v>83.616983557151087</v>
      </c>
    </row>
    <row r="169" spans="1:6" s="3" customFormat="1" x14ac:dyDescent="0.2">
      <c r="A169" s="132" t="s">
        <v>3810</v>
      </c>
      <c r="B169" s="314" t="s">
        <v>4238</v>
      </c>
      <c r="C169" s="303">
        <v>158</v>
      </c>
      <c r="D169" s="97">
        <f>SUM(D170:D172)</f>
        <v>376282</v>
      </c>
      <c r="E169" s="97">
        <f>SUM(E170:E172)</f>
        <v>377424</v>
      </c>
      <c r="F169" s="124">
        <f t="shared" si="2"/>
        <v>100.30349578241851</v>
      </c>
    </row>
    <row r="170" spans="1:6" s="3" customFormat="1" x14ac:dyDescent="0.2">
      <c r="A170" s="272" t="s">
        <v>2743</v>
      </c>
      <c r="B170" s="314" t="s">
        <v>4239</v>
      </c>
      <c r="C170" s="303">
        <v>159</v>
      </c>
      <c r="D170" s="94">
        <v>376282</v>
      </c>
      <c r="E170" s="94">
        <v>0</v>
      </c>
      <c r="F170" s="125">
        <f t="shared" si="2"/>
        <v>0</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0</v>
      </c>
      <c r="E172" s="94">
        <v>377424</v>
      </c>
      <c r="F172" s="125" t="str">
        <f t="shared" si="2"/>
        <v>-</v>
      </c>
    </row>
    <row r="173" spans="1:6" s="3" customFormat="1" x14ac:dyDescent="0.2">
      <c r="A173" s="272"/>
      <c r="B173" s="314" t="s">
        <v>1068</v>
      </c>
      <c r="C173" s="303">
        <v>162</v>
      </c>
      <c r="D173" s="97">
        <f>D174+D234</f>
        <v>2344288</v>
      </c>
      <c r="E173" s="97">
        <f>E174+E234</f>
        <v>2329555</v>
      </c>
      <c r="F173" s="124">
        <f t="shared" si="2"/>
        <v>99.371536261756233</v>
      </c>
    </row>
    <row r="174" spans="1:6" s="3" customFormat="1" x14ac:dyDescent="0.2">
      <c r="A174" s="272" t="s">
        <v>3813</v>
      </c>
      <c r="B174" s="314" t="s">
        <v>1145</v>
      </c>
      <c r="C174" s="303">
        <v>163</v>
      </c>
      <c r="D174" s="97">
        <f>D175+D186+D187+D203+D231</f>
        <v>432733</v>
      </c>
      <c r="E174" s="97">
        <f>E175+E186+E187+E203+E231</f>
        <v>438435</v>
      </c>
      <c r="F174" s="124">
        <f t="shared" si="2"/>
        <v>101.3176716358586</v>
      </c>
    </row>
    <row r="175" spans="1:6" s="3" customFormat="1" x14ac:dyDescent="0.2">
      <c r="A175" s="272" t="s">
        <v>1181</v>
      </c>
      <c r="B175" s="314" t="s">
        <v>1547</v>
      </c>
      <c r="C175" s="303">
        <v>164</v>
      </c>
      <c r="D175" s="97">
        <f>SUM(D176:D178)+SUM(D182:D185)</f>
        <v>432733</v>
      </c>
      <c r="E175" s="97">
        <f>SUM(E176:E178)+SUM(E182:E185)</f>
        <v>438435</v>
      </c>
      <c r="F175" s="124">
        <f t="shared" si="2"/>
        <v>101.3176716358586</v>
      </c>
    </row>
    <row r="176" spans="1:6" s="3" customFormat="1" x14ac:dyDescent="0.2">
      <c r="A176" s="272" t="s">
        <v>1182</v>
      </c>
      <c r="B176" s="314" t="s">
        <v>1183</v>
      </c>
      <c r="C176" s="303">
        <v>165</v>
      </c>
      <c r="D176" s="94">
        <v>370840</v>
      </c>
      <c r="E176" s="94">
        <v>362879</v>
      </c>
      <c r="F176" s="125">
        <f t="shared" si="2"/>
        <v>97.85325207636717</v>
      </c>
    </row>
    <row r="177" spans="1:6" s="3" customFormat="1" x14ac:dyDescent="0.2">
      <c r="A177" s="272" t="s">
        <v>1184</v>
      </c>
      <c r="B177" s="314" t="s">
        <v>1185</v>
      </c>
      <c r="C177" s="303">
        <v>166</v>
      </c>
      <c r="D177" s="94">
        <v>59567</v>
      </c>
      <c r="E177" s="94">
        <v>73103</v>
      </c>
      <c r="F177" s="125">
        <f t="shared" si="2"/>
        <v>122.72399147178807</v>
      </c>
    </row>
    <row r="178" spans="1:6" s="3" customFormat="1" x14ac:dyDescent="0.2">
      <c r="A178" s="272" t="s">
        <v>1186</v>
      </c>
      <c r="B178" s="317" t="s">
        <v>2842</v>
      </c>
      <c r="C178" s="303">
        <v>167</v>
      </c>
      <c r="D178" s="97">
        <f>SUM(D179:D181)</f>
        <v>478</v>
      </c>
      <c r="E178" s="97">
        <f>SUM(E179:E181)</f>
        <v>509</v>
      </c>
      <c r="F178" s="124">
        <f t="shared" si="2"/>
        <v>106.48535564853556</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478</v>
      </c>
      <c r="E181" s="94">
        <v>509</v>
      </c>
      <c r="F181" s="125">
        <f t="shared" si="2"/>
        <v>106.48535564853556</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1848</v>
      </c>
      <c r="E185" s="94">
        <v>1944</v>
      </c>
      <c r="F185" s="125">
        <f t="shared" si="2"/>
        <v>105.1948051948052</v>
      </c>
    </row>
    <row r="186" spans="1:6" s="3" customFormat="1" x14ac:dyDescent="0.2">
      <c r="A186" s="272" t="s">
        <v>3033</v>
      </c>
      <c r="B186" s="314" t="s">
        <v>3034</v>
      </c>
      <c r="C186" s="303">
        <v>175</v>
      </c>
      <c r="D186" s="94">
        <v>0</v>
      </c>
      <c r="E186" s="94">
        <v>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1911555</v>
      </c>
      <c r="E234" s="97">
        <f>+E235+E243-E247+E251+E252+E253</f>
        <v>1891120</v>
      </c>
      <c r="F234" s="124">
        <f t="shared" si="3"/>
        <v>98.930975043877893</v>
      </c>
    </row>
    <row r="235" spans="1:6" s="3" customFormat="1" x14ac:dyDescent="0.2">
      <c r="A235" s="132" t="s">
        <v>1279</v>
      </c>
      <c r="B235" s="314" t="s">
        <v>3395</v>
      </c>
      <c r="C235" s="303">
        <v>224</v>
      </c>
      <c r="D235" s="97">
        <f>D236-D239</f>
        <v>1742952</v>
      </c>
      <c r="E235" s="97">
        <f>E236-E239</f>
        <v>1789788</v>
      </c>
      <c r="F235" s="124">
        <f t="shared" si="3"/>
        <v>102.68716522313868</v>
      </c>
    </row>
    <row r="236" spans="1:6" s="3" customFormat="1" x14ac:dyDescent="0.2">
      <c r="A236" s="132" t="s">
        <v>1280</v>
      </c>
      <c r="B236" s="314" t="s">
        <v>3396</v>
      </c>
      <c r="C236" s="303">
        <v>225</v>
      </c>
      <c r="D236" s="97">
        <f>SUM(D237:D238)</f>
        <v>1742952</v>
      </c>
      <c r="E236" s="97">
        <f>SUM(E237:E238)</f>
        <v>1789788</v>
      </c>
      <c r="F236" s="124">
        <f t="shared" si="3"/>
        <v>102.68716522313868</v>
      </c>
    </row>
    <row r="237" spans="1:6" s="3" customFormat="1" x14ac:dyDescent="0.2">
      <c r="A237" s="132" t="s">
        <v>1281</v>
      </c>
      <c r="B237" s="314" t="s">
        <v>1282</v>
      </c>
      <c r="C237" s="303">
        <v>226</v>
      </c>
      <c r="D237" s="94">
        <v>1742952</v>
      </c>
      <c r="E237" s="94">
        <v>1789788</v>
      </c>
      <c r="F237" s="125">
        <f t="shared" si="3"/>
        <v>102.68716522313868</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102363</v>
      </c>
      <c r="E243" s="97">
        <f>SUM(E244:E246)</f>
        <v>41449</v>
      </c>
      <c r="F243" s="124">
        <f t="shared" si="3"/>
        <v>40.492170022371369</v>
      </c>
    </row>
    <row r="244" spans="1:6" s="3" customFormat="1" x14ac:dyDescent="0.2">
      <c r="A244" s="132" t="s">
        <v>2861</v>
      </c>
      <c r="B244" s="314" t="s">
        <v>4121</v>
      </c>
      <c r="C244" s="303">
        <v>233</v>
      </c>
      <c r="D244" s="94">
        <v>102363</v>
      </c>
      <c r="E244" s="94">
        <v>41449</v>
      </c>
      <c r="F244" s="125">
        <f t="shared" si="3"/>
        <v>40.492170022371369</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0</v>
      </c>
      <c r="E249" s="94">
        <v>0</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20927</v>
      </c>
      <c r="E251" s="94">
        <v>22150</v>
      </c>
      <c r="F251" s="125">
        <f t="shared" si="3"/>
        <v>105.84412481483253</v>
      </c>
    </row>
    <row r="252" spans="1:6" s="3" customFormat="1" x14ac:dyDescent="0.2">
      <c r="A252" s="132" t="s">
        <v>2595</v>
      </c>
      <c r="B252" s="317" t="s">
        <v>1574</v>
      </c>
      <c r="C252" s="303">
        <v>241</v>
      </c>
      <c r="D252" s="94">
        <v>45313</v>
      </c>
      <c r="E252" s="94">
        <v>37733</v>
      </c>
      <c r="F252" s="125">
        <f t="shared" si="3"/>
        <v>83.271908723765804</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0</v>
      </c>
      <c r="E260" s="94">
        <v>0</v>
      </c>
      <c r="F260" s="125" t="str">
        <f t="shared" si="4"/>
        <v>-</v>
      </c>
    </row>
    <row r="261" spans="1:6" s="3" customFormat="1" x14ac:dyDescent="0.2">
      <c r="A261" s="132" t="s">
        <v>3171</v>
      </c>
      <c r="B261" s="314" t="s">
        <v>3173</v>
      </c>
      <c r="C261" s="303">
        <v>249</v>
      </c>
      <c r="D261" s="94">
        <v>20927</v>
      </c>
      <c r="E261" s="94">
        <v>22150</v>
      </c>
      <c r="F261" s="125">
        <f t="shared" si="4"/>
        <v>105.84412481483253</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45126</v>
      </c>
      <c r="E263" s="94">
        <v>37733</v>
      </c>
      <c r="F263" s="125">
        <f t="shared" si="4"/>
        <v>83.616983557151087</v>
      </c>
    </row>
    <row r="264" spans="1:6" s="3" customFormat="1" x14ac:dyDescent="0.2">
      <c r="A264" s="321" t="s">
        <v>3401</v>
      </c>
      <c r="B264" s="322" t="s">
        <v>3402</v>
      </c>
      <c r="C264" s="303">
        <v>252</v>
      </c>
      <c r="D264" s="94">
        <v>3732</v>
      </c>
      <c r="E264" s="94">
        <v>2717</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0</v>
      </c>
      <c r="E287" s="94">
        <v>0</v>
      </c>
      <c r="F287" s="125" t="str">
        <f t="shared" si="4"/>
        <v>-</v>
      </c>
    </row>
    <row r="288" spans="1:6" s="3" customFormat="1" x14ac:dyDescent="0.2">
      <c r="A288" s="132" t="s">
        <v>3177</v>
      </c>
      <c r="B288" s="314" t="s">
        <v>3274</v>
      </c>
      <c r="C288" s="303">
        <v>276</v>
      </c>
      <c r="D288" s="94">
        <v>432733</v>
      </c>
      <c r="E288" s="94">
        <v>438435</v>
      </c>
      <c r="F288" s="125">
        <f t="shared" si="4"/>
        <v>101.3176716358586</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0</v>
      </c>
      <c r="E290" s="94">
        <v>0</v>
      </c>
      <c r="F290" s="125" t="str">
        <f t="shared" si="4"/>
        <v>-</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1848</v>
      </c>
      <c r="E298" s="94">
        <v>1944</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0</v>
      </c>
      <c r="E302" s="94">
        <v>0</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Željka Antonina</v>
      </c>
      <c r="B325" s="291"/>
      <c r="D325" s="293"/>
      <c r="E325" s="293"/>
      <c r="F325" s="291"/>
      <c r="G325" s="307"/>
    </row>
    <row r="326" spans="1:7" s="292" customFormat="1" ht="15" customHeight="1" x14ac:dyDescent="0.2">
      <c r="A326" s="291" t="str">
        <f>IF(RefStr!H27="","Telefon za kontakt: _________________","Telefon za kontakt: " &amp; RefStr!H27)</f>
        <v>Telefon za kontakt: 049426116</v>
      </c>
      <c r="B326" s="291"/>
      <c r="F326" s="291"/>
      <c r="G326" s="307"/>
    </row>
    <row r="327" spans="1:7" s="292" customFormat="1" ht="15" customHeight="1" x14ac:dyDescent="0.2">
      <c r="A327" s="291" t="str">
        <f>IF(RefStr!H33="","Odgovorna osoba: _____________________________","Odgovorna osoba: " &amp; RefStr!H33)</f>
        <v>Odgovorna osoba: Zoran Vuger</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4294967293"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16094</v>
      </c>
      <c r="C4" s="414"/>
      <c r="D4" s="414"/>
      <c r="E4" s="415">
        <f>SUM(Skriveni!G1287:G1423)</f>
        <v>8291329.9440000001</v>
      </c>
      <c r="F4" s="416"/>
    </row>
    <row r="5" spans="1:6" ht="15" customHeight="1" x14ac:dyDescent="0.2">
      <c r="B5" s="413" t="str">
        <f>"Naziv: "&amp;IF(RefStr!B10&lt;&gt;"",RefStr!B10,"_______________________________________")</f>
        <v>Naziv: OSNOVNA ŠKOLA KONJŠČINA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5797142</v>
      </c>
      <c r="E121" s="97">
        <f>E122+E125+E128+E129+SUM(E132:E135)</f>
        <v>5990782</v>
      </c>
      <c r="F121" s="125">
        <f t="shared" si="1"/>
        <v>103.34026663483489</v>
      </c>
    </row>
    <row r="122" spans="1:6" s="3" customFormat="1" x14ac:dyDescent="0.2">
      <c r="A122" s="132" t="s">
        <v>2919</v>
      </c>
      <c r="B122" s="105" t="s">
        <v>3973</v>
      </c>
      <c r="C122" s="303">
        <v>111</v>
      </c>
      <c r="D122" s="97">
        <f>SUM(D123:D124)</f>
        <v>5533745</v>
      </c>
      <c r="E122" s="97">
        <f>SUM(E123:E124)</f>
        <v>5718360</v>
      </c>
      <c r="F122" s="125">
        <f t="shared" si="1"/>
        <v>103.33616745983053</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5533745</v>
      </c>
      <c r="E124" s="94">
        <v>5718360</v>
      </c>
      <c r="F124" s="125">
        <f t="shared" si="1"/>
        <v>103.33616745983053</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263397</v>
      </c>
      <c r="E133" s="94">
        <v>272422</v>
      </c>
      <c r="F133" s="125">
        <f t="shared" si="1"/>
        <v>103.42638678496718</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5797142</v>
      </c>
      <c r="E148" s="107">
        <f>E12+E29+E35+E42+E82+E89+E96+E114+E121+E136</f>
        <v>5990782</v>
      </c>
      <c r="F148" s="126">
        <f t="shared" si="2"/>
        <v>103.34026663483489</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Željka Antonina</v>
      </c>
      <c r="B151" s="291"/>
      <c r="D151" s="293"/>
      <c r="E151" s="293"/>
      <c r="F151" s="291"/>
      <c r="G151" s="307"/>
    </row>
    <row r="152" spans="1:7" s="292" customFormat="1" ht="15" customHeight="1" x14ac:dyDescent="0.2">
      <c r="A152" s="291" t="str">
        <f>IF(RefStr!H27="","Telefon za kontakt: _________________","Telefon za kontakt: " &amp; RefStr!H27)</f>
        <v>Telefon za kontakt: 049426116</v>
      </c>
      <c r="B152" s="291"/>
      <c r="E152" s="291"/>
      <c r="F152" s="291"/>
      <c r="G152" s="307"/>
    </row>
    <row r="153" spans="1:7" s="292" customFormat="1" ht="15" customHeight="1" x14ac:dyDescent="0.2">
      <c r="A153" s="291" t="str">
        <f>IF(RefStr!H33="","Odgovorna osoba: _____________________________","Odgovorna osoba: " &amp; RefStr!H33)</f>
        <v>Odgovorna osoba: Zoran Vuger</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4294967293"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16094</v>
      </c>
      <c r="C4" s="450"/>
      <c r="D4" s="415">
        <f>SUM(Skriveni!G1424:G1467)</f>
        <v>0</v>
      </c>
      <c r="E4" s="416"/>
    </row>
    <row r="5" spans="1:6" ht="15" customHeight="1" x14ac:dyDescent="0.2">
      <c r="B5" s="413" t="str">
        <f>"Naziv: "&amp;IF(RefStr!B10&lt;&gt;"",RefStr!B10,"_______________________________________")</f>
        <v>Naziv: OSNOVNA ŠKOLA KONJŠČINA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Željka Antonina</v>
      </c>
      <c r="B59" s="291"/>
      <c r="D59" s="293"/>
      <c r="E59" s="293"/>
      <c r="F59" s="291"/>
      <c r="G59" s="307"/>
    </row>
    <row r="60" spans="1:7" s="292" customFormat="1" ht="15" customHeight="1" x14ac:dyDescent="0.2">
      <c r="A60" s="291" t="str">
        <f>IF(RefStr!H27="","Telefon za kontakt: _________________","Telefon za kontakt: " &amp; RefStr!H27)</f>
        <v>Telefon za kontakt: 049426116</v>
      </c>
      <c r="B60" s="291"/>
      <c r="F60" s="291"/>
      <c r="G60" s="307"/>
    </row>
    <row r="61" spans="1:7" s="292" customFormat="1" ht="15" customHeight="1" x14ac:dyDescent="0.2">
      <c r="A61" s="291" t="str">
        <f>IF(RefStr!H33="","Odgovorna osoba: _____________________________","Odgovorna osoba: " &amp; RefStr!H33)</f>
        <v>Odgovorna osoba: Zoran Vuger</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4294967293"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16094</v>
      </c>
      <c r="C4" s="415">
        <f>SUM(Skriveni!G1468:G1561)</f>
        <v>507513.61000000004</v>
      </c>
      <c r="D4" s="416"/>
    </row>
    <row r="5" spans="1:5" s="23" customFormat="1" ht="15" customHeight="1" x14ac:dyDescent="0.2">
      <c r="B5" s="98" t="str">
        <f>"Naziv: "&amp;IF(RefStr!B10&lt;&gt;"",RefStr!B10,"_______________________________________")</f>
        <v>Naziv: OSNOVNA ŠKOLA KONJŠČINA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432731</v>
      </c>
    </row>
    <row r="13" spans="1:5" s="2" customFormat="1" x14ac:dyDescent="0.2">
      <c r="A13" s="270"/>
      <c r="B13" s="271" t="s">
        <v>2062</v>
      </c>
      <c r="C13" s="264">
        <v>2</v>
      </c>
      <c r="D13" s="140">
        <f>D14+D15+D23+D24</f>
        <v>5638344</v>
      </c>
    </row>
    <row r="14" spans="1:5" s="2" customFormat="1" x14ac:dyDescent="0.2">
      <c r="A14" s="270"/>
      <c r="B14" s="271" t="s">
        <v>4041</v>
      </c>
      <c r="C14" s="264">
        <v>3</v>
      </c>
      <c r="D14" s="141">
        <v>12208</v>
      </c>
    </row>
    <row r="15" spans="1:5" s="2" customFormat="1" x14ac:dyDescent="0.2">
      <c r="A15" s="270" t="s">
        <v>1181</v>
      </c>
      <c r="B15" s="271" t="s">
        <v>3078</v>
      </c>
      <c r="C15" s="264">
        <v>4</v>
      </c>
      <c r="D15" s="140">
        <f>SUM(D16:D22)</f>
        <v>5482124</v>
      </c>
    </row>
    <row r="16" spans="1:5" s="2" customFormat="1" x14ac:dyDescent="0.2">
      <c r="A16" s="272" t="s">
        <v>1182</v>
      </c>
      <c r="B16" s="273" t="s">
        <v>1183</v>
      </c>
      <c r="C16" s="264">
        <v>5</v>
      </c>
      <c r="D16" s="141">
        <v>4464789</v>
      </c>
    </row>
    <row r="17" spans="1:4" s="2" customFormat="1" x14ac:dyDescent="0.2">
      <c r="A17" s="272" t="s">
        <v>1184</v>
      </c>
      <c r="B17" s="273" t="s">
        <v>1185</v>
      </c>
      <c r="C17" s="264">
        <v>6</v>
      </c>
      <c r="D17" s="141">
        <v>995923</v>
      </c>
    </row>
    <row r="18" spans="1:4" s="2" customFormat="1" x14ac:dyDescent="0.2">
      <c r="A18" s="272" t="s">
        <v>1186</v>
      </c>
      <c r="B18" s="273" t="s">
        <v>1187</v>
      </c>
      <c r="C18" s="264">
        <v>7</v>
      </c>
      <c r="D18" s="141">
        <v>3975</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0</v>
      </c>
    </row>
    <row r="22" spans="1:4" s="2" customFormat="1" x14ac:dyDescent="0.2">
      <c r="A22" s="272" t="s">
        <v>1193</v>
      </c>
      <c r="B22" s="273" t="s">
        <v>3032</v>
      </c>
      <c r="C22" s="264">
        <v>11</v>
      </c>
      <c r="D22" s="141">
        <v>17437</v>
      </c>
    </row>
    <row r="23" spans="1:4" s="2" customFormat="1" x14ac:dyDescent="0.2">
      <c r="A23" s="270" t="s">
        <v>3033</v>
      </c>
      <c r="B23" s="271" t="s">
        <v>3034</v>
      </c>
      <c r="C23" s="264">
        <v>12</v>
      </c>
      <c r="D23" s="141">
        <v>144012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5632640</v>
      </c>
    </row>
    <row r="31" spans="1:4" s="2" customFormat="1" x14ac:dyDescent="0.2">
      <c r="A31" s="272"/>
      <c r="B31" s="271" t="s">
        <v>4041</v>
      </c>
      <c r="C31" s="264">
        <v>20</v>
      </c>
      <c r="D31" s="141">
        <v>12430</v>
      </c>
    </row>
    <row r="32" spans="1:4" s="2" customFormat="1" x14ac:dyDescent="0.2">
      <c r="A32" s="270" t="s">
        <v>1181</v>
      </c>
      <c r="B32" s="271" t="s">
        <v>3081</v>
      </c>
      <c r="C32" s="264">
        <v>21</v>
      </c>
      <c r="D32" s="140">
        <f>SUM(D33:D39)</f>
        <v>5476198</v>
      </c>
    </row>
    <row r="33" spans="1:4" s="2" customFormat="1" x14ac:dyDescent="0.2">
      <c r="A33" s="272" t="s">
        <v>1182</v>
      </c>
      <c r="B33" s="273" t="s">
        <v>1183</v>
      </c>
      <c r="C33" s="264">
        <v>22</v>
      </c>
      <c r="D33" s="141">
        <v>4472750</v>
      </c>
    </row>
    <row r="34" spans="1:4" s="2" customFormat="1" x14ac:dyDescent="0.2">
      <c r="A34" s="272" t="s">
        <v>1184</v>
      </c>
      <c r="B34" s="273" t="s">
        <v>1185</v>
      </c>
      <c r="C34" s="264">
        <v>23</v>
      </c>
      <c r="D34" s="141">
        <v>982386</v>
      </c>
    </row>
    <row r="35" spans="1:4" s="2" customFormat="1" x14ac:dyDescent="0.2">
      <c r="A35" s="272" t="s">
        <v>1186</v>
      </c>
      <c r="B35" s="273" t="s">
        <v>1187</v>
      </c>
      <c r="C35" s="264">
        <v>24</v>
      </c>
      <c r="D35" s="141">
        <v>3943</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0</v>
      </c>
    </row>
    <row r="39" spans="1:4" s="2" customFormat="1" x14ac:dyDescent="0.2">
      <c r="A39" s="272" t="s">
        <v>1193</v>
      </c>
      <c r="B39" s="273" t="s">
        <v>3032</v>
      </c>
      <c r="C39" s="264">
        <v>28</v>
      </c>
      <c r="D39" s="141">
        <v>17119</v>
      </c>
    </row>
    <row r="40" spans="1:4" s="2" customFormat="1" x14ac:dyDescent="0.2">
      <c r="A40" s="275" t="s">
        <v>3033</v>
      </c>
      <c r="B40" s="271" t="s">
        <v>3034</v>
      </c>
      <c r="C40" s="264">
        <v>29</v>
      </c>
      <c r="D40" s="141">
        <v>144012</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438435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0</v>
      </c>
    </row>
    <row r="61" spans="1:4" s="2" customFormat="1" x14ac:dyDescent="0.2">
      <c r="A61" s="272"/>
      <c r="B61" s="273" t="s">
        <v>1568</v>
      </c>
      <c r="C61" s="264">
        <v>50</v>
      </c>
      <c r="D61" s="141">
        <v>0</v>
      </c>
    </row>
    <row r="62" spans="1:4" s="2" customFormat="1" x14ac:dyDescent="0.2">
      <c r="A62" s="272"/>
      <c r="B62" s="273" t="s">
        <v>1569</v>
      </c>
      <c r="C62" s="264">
        <v>51</v>
      </c>
      <c r="D62" s="141">
        <v>0</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438435</v>
      </c>
    </row>
    <row r="102" spans="1:5" s="2" customFormat="1" x14ac:dyDescent="0.2">
      <c r="A102" s="272"/>
      <c r="B102" s="280" t="s">
        <v>4041</v>
      </c>
      <c r="C102" s="264">
        <v>91</v>
      </c>
      <c r="D102" s="141">
        <v>1626</v>
      </c>
    </row>
    <row r="103" spans="1:5" s="2" customFormat="1" x14ac:dyDescent="0.2">
      <c r="A103" s="272" t="s">
        <v>1181</v>
      </c>
      <c r="B103" s="280" t="s">
        <v>1365</v>
      </c>
      <c r="C103" s="264">
        <v>92</v>
      </c>
      <c r="D103" s="141">
        <v>436809</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Željka Antonina</v>
      </c>
      <c r="B109" s="291"/>
      <c r="C109" s="293"/>
      <c r="D109" s="293"/>
      <c r="E109" s="291"/>
    </row>
    <row r="110" spans="1:5" s="292" customFormat="1" ht="15" customHeight="1" x14ac:dyDescent="0.2">
      <c r="A110" s="291" t="str">
        <f>IF(RefStr!H27="","Telefon za kontakt: _________________","Telefon za kontakt: " &amp; RefStr!H27)</f>
        <v>Telefon za kontakt: 049426116</v>
      </c>
      <c r="B110" s="291"/>
      <c r="E110" s="291"/>
    </row>
    <row r="111" spans="1:5" s="292" customFormat="1" ht="15" customHeight="1" x14ac:dyDescent="0.2">
      <c r="A111" s="291" t="str">
        <f>IF(RefStr!H33="","Odgovorna osoba: _____________________________","Odgovorna osoba: " &amp; RefStr!H33)</f>
        <v>Odgovorna osoba: Zoran Vuger</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4294967293"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57"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16094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2019-01-31T06:27:09Z</cp:lastPrinted>
  <dcterms:created xsi:type="dcterms:W3CDTF">2001-11-21T09:32:18Z</dcterms:created>
  <dcterms:modified xsi:type="dcterms:W3CDTF">2019-02-14T06:40:05Z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